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hidePivotFieldList="1" defaultThemeVersion="166925"/>
  <mc:AlternateContent xmlns:mc="http://schemas.openxmlformats.org/markup-compatibility/2006">
    <mc:Choice Requires="x15">
      <x15ac:absPath xmlns:x15ac="http://schemas.microsoft.com/office/spreadsheetml/2010/11/ac" url="D:\SachinJain\Personal\"/>
    </mc:Choice>
  </mc:AlternateContent>
  <xr:revisionPtr revIDLastSave="0" documentId="13_ncr:1_{28B5859B-0E58-44F3-A9C9-F54263B356E7}" xr6:coauthVersionLast="45" xr6:coauthVersionMax="45" xr10:uidLastSave="{00000000-0000-0000-0000-000000000000}"/>
  <bookViews>
    <workbookView xWindow="-120" yWindow="-120" windowWidth="20730" windowHeight="11160" tabRatio="888" activeTab="2" xr2:uid="{EF8FD2B9-4811-4DB5-80DC-CDAC9C00BA99}"/>
  </bookViews>
  <sheets>
    <sheet name="How To Use" sheetId="14" r:id="rId1"/>
    <sheet name="Dashboard" sheetId="2" r:id="rId2"/>
    <sheet name="DetailedData" sheetId="1" r:id="rId3"/>
    <sheet name="Active Cases" sheetId="16" r:id="rId4"/>
    <sheet name="TotalCases" sheetId="4" state="hidden" r:id="rId5"/>
    <sheet name="Gender Based" sheetId="6" state="hidden" r:id="rId6"/>
    <sheet name="Flat No Based" sheetId="7" state="hidden" r:id="rId7"/>
    <sheet name="Block No Based" sheetId="8" state="hidden" r:id="rId8"/>
    <sheet name="Tower No Based" sheetId="9" state="hidden" r:id="rId9"/>
    <sheet name="Floor No Based" sheetId="13" state="hidden" r:id="rId10"/>
    <sheet name="Month-Year Based" sheetId="11" state="hidden" r:id="rId11"/>
    <sheet name="Age Based" sheetId="12" state="hidden" r:id="rId12"/>
    <sheet name="FlatsMapping" sheetId="10" state="hidden" r:id="rId13"/>
  </sheets>
  <calcPr calcId="191029"/>
  <pivotCaches>
    <pivotCache cacheId="0" r:id="rId14"/>
    <pivotCache cacheId="1" r:id="rId1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37" i="1" l="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M115" i="1"/>
  <c r="M116" i="1"/>
  <c r="M117" i="1"/>
  <c r="M118" i="1"/>
  <c r="M119" i="1"/>
  <c r="M120" i="1"/>
  <c r="M121" i="1"/>
  <c r="M122" i="1"/>
  <c r="M123" i="1"/>
  <c r="M124" i="1"/>
  <c r="M125" i="1"/>
  <c r="M126" i="1"/>
  <c r="M127" i="1"/>
  <c r="M128" i="1"/>
  <c r="M129" i="1"/>
  <c r="M130" i="1"/>
  <c r="M131" i="1"/>
  <c r="M132" i="1"/>
  <c r="M133" i="1"/>
  <c r="M134" i="1"/>
  <c r="M135" i="1"/>
  <c r="M136" i="1"/>
  <c r="M137" i="1"/>
  <c r="M138" i="1"/>
  <c r="M139" i="1"/>
  <c r="M140" i="1"/>
  <c r="M141" i="1"/>
  <c r="M142" i="1"/>
  <c r="M143" i="1"/>
  <c r="M144" i="1"/>
  <c r="M145" i="1"/>
  <c r="M146" i="1"/>
  <c r="M147" i="1"/>
  <c r="M148" i="1"/>
  <c r="M149" i="1"/>
  <c r="M150" i="1"/>
  <c r="M151" i="1"/>
  <c r="M152" i="1"/>
  <c r="M153" i="1"/>
  <c r="M154" i="1"/>
  <c r="M155" i="1"/>
  <c r="M156" i="1"/>
  <c r="M157" i="1"/>
  <c r="M158" i="1"/>
  <c r="M159" i="1"/>
  <c r="M160" i="1"/>
  <c r="M161" i="1"/>
  <c r="M162" i="1"/>
  <c r="M163" i="1"/>
  <c r="M164" i="1"/>
  <c r="M165" i="1"/>
  <c r="M166" i="1"/>
  <c r="M167" i="1"/>
  <c r="M168" i="1"/>
  <c r="M169" i="1"/>
  <c r="M170" i="1"/>
  <c r="M171" i="1"/>
  <c r="M172" i="1"/>
  <c r="M173" i="1"/>
  <c r="M174" i="1"/>
  <c r="M175" i="1"/>
  <c r="M176" i="1"/>
  <c r="M177" i="1"/>
  <c r="M178" i="1"/>
  <c r="M179" i="1"/>
  <c r="M180" i="1"/>
  <c r="M181" i="1"/>
  <c r="M182" i="1"/>
  <c r="M183" i="1"/>
  <c r="M184" i="1"/>
  <c r="M185" i="1"/>
  <c r="M186" i="1"/>
  <c r="M187" i="1"/>
  <c r="M188" i="1"/>
  <c r="M189" i="1"/>
  <c r="M190" i="1"/>
  <c r="M191" i="1"/>
  <c r="M192" i="1"/>
  <c r="M193" i="1"/>
  <c r="M194" i="1"/>
  <c r="M195" i="1"/>
  <c r="M196" i="1"/>
  <c r="M197" i="1"/>
  <c r="M198" i="1"/>
  <c r="M199" i="1"/>
  <c r="M200" i="1"/>
  <c r="M201" i="1"/>
  <c r="M202" i="1"/>
  <c r="M203" i="1"/>
  <c r="M204" i="1"/>
  <c r="M205" i="1"/>
  <c r="M206" i="1"/>
  <c r="M207" i="1"/>
  <c r="M208" i="1"/>
  <c r="M209" i="1"/>
  <c r="M210" i="1"/>
  <c r="M211" i="1"/>
  <c r="M212" i="1"/>
  <c r="M213" i="1"/>
  <c r="M214" i="1"/>
  <c r="M215" i="1"/>
  <c r="M216" i="1"/>
  <c r="M217" i="1"/>
  <c r="M218" i="1"/>
  <c r="M219" i="1"/>
  <c r="M220" i="1"/>
  <c r="M221" i="1"/>
  <c r="M222" i="1"/>
  <c r="M223" i="1"/>
  <c r="M224" i="1"/>
  <c r="M225" i="1"/>
  <c r="M226" i="1"/>
  <c r="M227" i="1"/>
  <c r="M228" i="1"/>
  <c r="M229" i="1"/>
  <c r="M230" i="1"/>
  <c r="M231" i="1"/>
  <c r="M232" i="1"/>
  <c r="M233" i="1"/>
  <c r="M234" i="1"/>
  <c r="M235" i="1"/>
  <c r="M236" i="1"/>
  <c r="M237" i="1"/>
  <c r="M238" i="1"/>
  <c r="M239" i="1"/>
  <c r="M240" i="1"/>
  <c r="M241" i="1"/>
  <c r="M242" i="1"/>
  <c r="M243" i="1"/>
  <c r="M244" i="1"/>
  <c r="M245" i="1"/>
  <c r="M246" i="1"/>
  <c r="M247" i="1"/>
  <c r="M248" i="1"/>
  <c r="M249" i="1"/>
  <c r="M250" i="1"/>
  <c r="M251" i="1"/>
  <c r="M252" i="1"/>
  <c r="M253" i="1"/>
  <c r="M254" i="1"/>
  <c r="M255" i="1"/>
  <c r="M256" i="1"/>
  <c r="M257" i="1"/>
  <c r="M258" i="1"/>
  <c r="M259" i="1"/>
  <c r="M260" i="1"/>
  <c r="M261" i="1"/>
  <c r="M262" i="1"/>
  <c r="M263" i="1"/>
  <c r="M264" i="1"/>
  <c r="M265" i="1"/>
  <c r="M266" i="1"/>
  <c r="M267" i="1"/>
  <c r="M268" i="1"/>
  <c r="M269" i="1"/>
  <c r="M270" i="1"/>
  <c r="M271" i="1"/>
  <c r="M272" i="1"/>
  <c r="M273" i="1"/>
  <c r="M274" i="1"/>
  <c r="M275" i="1"/>
  <c r="M276" i="1"/>
  <c r="M277" i="1"/>
  <c r="M278" i="1"/>
  <c r="M279" i="1"/>
  <c r="M280" i="1"/>
  <c r="M281" i="1"/>
  <c r="M282" i="1"/>
  <c r="M283" i="1"/>
  <c r="M284" i="1"/>
  <c r="M285" i="1"/>
  <c r="M286" i="1"/>
  <c r="M287" i="1"/>
  <c r="M288" i="1"/>
  <c r="M289" i="1"/>
  <c r="M290" i="1"/>
  <c r="M291" i="1"/>
  <c r="M292" i="1"/>
  <c r="M293" i="1"/>
  <c r="M294" i="1"/>
  <c r="M295" i="1"/>
  <c r="M296" i="1"/>
  <c r="M297" i="1"/>
  <c r="M298" i="1"/>
  <c r="M299" i="1"/>
  <c r="M300" i="1"/>
  <c r="M301" i="1"/>
  <c r="M302" i="1"/>
  <c r="M303" i="1"/>
  <c r="M304" i="1"/>
  <c r="M305" i="1"/>
  <c r="M306" i="1"/>
  <c r="M307" i="1"/>
  <c r="M308" i="1"/>
  <c r="M309" i="1"/>
  <c r="M310" i="1"/>
  <c r="M311" i="1"/>
  <c r="M312" i="1"/>
  <c r="M313" i="1"/>
  <c r="M314" i="1"/>
  <c r="M315" i="1"/>
  <c r="M316" i="1"/>
  <c r="M317" i="1"/>
  <c r="M318" i="1"/>
  <c r="M319" i="1"/>
  <c r="M320" i="1"/>
  <c r="M321" i="1"/>
  <c r="M322" i="1"/>
  <c r="M323" i="1"/>
  <c r="M324" i="1"/>
  <c r="M325" i="1"/>
  <c r="M326" i="1"/>
  <c r="M327" i="1"/>
  <c r="M328" i="1"/>
  <c r="M329" i="1"/>
  <c r="M330" i="1"/>
  <c r="M331" i="1"/>
  <c r="M332" i="1"/>
  <c r="M333" i="1"/>
  <c r="M334" i="1"/>
  <c r="M335" i="1"/>
  <c r="M336" i="1"/>
  <c r="M337" i="1"/>
  <c r="M338" i="1"/>
  <c r="M339" i="1"/>
  <c r="M340" i="1"/>
  <c r="M341" i="1"/>
  <c r="M342" i="1"/>
  <c r="M343" i="1"/>
  <c r="M344" i="1"/>
  <c r="M345" i="1"/>
  <c r="M346" i="1"/>
  <c r="M347" i="1"/>
  <c r="M348" i="1"/>
  <c r="M349" i="1"/>
  <c r="M350" i="1"/>
  <c r="M351" i="1"/>
  <c r="M352" i="1"/>
  <c r="M353" i="1"/>
  <c r="M354" i="1"/>
  <c r="M355" i="1"/>
  <c r="M356" i="1"/>
  <c r="M357" i="1"/>
  <c r="M358" i="1"/>
  <c r="M359" i="1"/>
  <c r="M360" i="1"/>
  <c r="M361" i="1"/>
  <c r="M362" i="1"/>
  <c r="M363" i="1"/>
  <c r="M364" i="1"/>
  <c r="M365" i="1"/>
  <c r="M366" i="1"/>
  <c r="M367" i="1"/>
  <c r="M368" i="1"/>
  <c r="M369" i="1"/>
  <c r="M370" i="1"/>
  <c r="M371" i="1"/>
  <c r="M372" i="1"/>
  <c r="M373" i="1"/>
  <c r="M374" i="1"/>
  <c r="M375" i="1"/>
  <c r="M376" i="1"/>
  <c r="M377" i="1"/>
  <c r="M378" i="1"/>
  <c r="M379" i="1"/>
  <c r="M380" i="1"/>
  <c r="M381" i="1"/>
  <c r="M382" i="1"/>
  <c r="M383" i="1"/>
  <c r="M384" i="1"/>
  <c r="M385" i="1"/>
  <c r="M386" i="1"/>
  <c r="M387" i="1"/>
  <c r="M388" i="1"/>
  <c r="M389" i="1"/>
  <c r="M390" i="1"/>
  <c r="M391" i="1"/>
  <c r="M392" i="1"/>
  <c r="M393" i="1"/>
  <c r="M394" i="1"/>
  <c r="M395" i="1"/>
  <c r="M396" i="1"/>
  <c r="M397" i="1"/>
  <c r="M398" i="1"/>
  <c r="M399" i="1"/>
  <c r="M400" i="1"/>
  <c r="M401" i="1"/>
  <c r="M402"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1" i="1"/>
  <c r="N102" i="1"/>
  <c r="N103" i="1"/>
  <c r="N104" i="1"/>
  <c r="N105" i="1"/>
  <c r="N106" i="1"/>
  <c r="N107" i="1"/>
  <c r="N108" i="1"/>
  <c r="N109" i="1"/>
  <c r="N110" i="1"/>
  <c r="N111" i="1"/>
  <c r="N112" i="1"/>
  <c r="N113" i="1"/>
  <c r="N114" i="1"/>
  <c r="N115" i="1"/>
  <c r="N116" i="1"/>
  <c r="N117" i="1"/>
  <c r="N118" i="1"/>
  <c r="N119" i="1"/>
  <c r="N120" i="1"/>
  <c r="N121" i="1"/>
  <c r="N122" i="1"/>
  <c r="N123" i="1"/>
  <c r="N124" i="1"/>
  <c r="N125" i="1"/>
  <c r="N126" i="1"/>
  <c r="N127" i="1"/>
  <c r="N128" i="1"/>
  <c r="N129" i="1"/>
  <c r="N130" i="1"/>
  <c r="N131" i="1"/>
  <c r="N132" i="1"/>
  <c r="N133" i="1"/>
  <c r="N134" i="1"/>
  <c r="N135" i="1"/>
  <c r="N136" i="1"/>
  <c r="N137" i="1"/>
  <c r="N138" i="1"/>
  <c r="N139" i="1"/>
  <c r="N140" i="1"/>
  <c r="N141" i="1"/>
  <c r="N142" i="1"/>
  <c r="N143" i="1"/>
  <c r="N144" i="1"/>
  <c r="N145" i="1"/>
  <c r="N146" i="1"/>
  <c r="N147" i="1"/>
  <c r="N148" i="1"/>
  <c r="N149" i="1"/>
  <c r="N150" i="1"/>
  <c r="N151" i="1"/>
  <c r="N152" i="1"/>
  <c r="N153" i="1"/>
  <c r="N154" i="1"/>
  <c r="N155" i="1"/>
  <c r="N156" i="1"/>
  <c r="N157" i="1"/>
  <c r="N158" i="1"/>
  <c r="N159" i="1"/>
  <c r="N160" i="1"/>
  <c r="N161" i="1"/>
  <c r="N162" i="1"/>
  <c r="N163" i="1"/>
  <c r="N164" i="1"/>
  <c r="N165" i="1"/>
  <c r="N166" i="1"/>
  <c r="N167" i="1"/>
  <c r="N168" i="1"/>
  <c r="N169" i="1"/>
  <c r="N170" i="1"/>
  <c r="N171" i="1"/>
  <c r="N172" i="1"/>
  <c r="N173" i="1"/>
  <c r="N174" i="1"/>
  <c r="N175" i="1"/>
  <c r="N176" i="1"/>
  <c r="N177" i="1"/>
  <c r="N178" i="1"/>
  <c r="N179" i="1"/>
  <c r="N180" i="1"/>
  <c r="N181" i="1"/>
  <c r="N182" i="1"/>
  <c r="N183" i="1"/>
  <c r="N184" i="1"/>
  <c r="N185" i="1"/>
  <c r="N186" i="1"/>
  <c r="N187" i="1"/>
  <c r="N188" i="1"/>
  <c r="N189" i="1"/>
  <c r="N190" i="1"/>
  <c r="N191" i="1"/>
  <c r="N192" i="1"/>
  <c r="N193" i="1"/>
  <c r="N194" i="1"/>
  <c r="N195" i="1"/>
  <c r="N196" i="1"/>
  <c r="N197" i="1"/>
  <c r="N198" i="1"/>
  <c r="N199" i="1"/>
  <c r="N200" i="1"/>
  <c r="N201" i="1"/>
  <c r="N202" i="1"/>
  <c r="N203" i="1"/>
  <c r="N204" i="1"/>
  <c r="N205" i="1"/>
  <c r="N206" i="1"/>
  <c r="N207" i="1"/>
  <c r="N208" i="1"/>
  <c r="N209" i="1"/>
  <c r="N210" i="1"/>
  <c r="N211" i="1"/>
  <c r="N212" i="1"/>
  <c r="N213" i="1"/>
  <c r="N214" i="1"/>
  <c r="N215" i="1"/>
  <c r="N216" i="1"/>
  <c r="N217" i="1"/>
  <c r="N218" i="1"/>
  <c r="N219" i="1"/>
  <c r="N220" i="1"/>
  <c r="N221" i="1"/>
  <c r="N222" i="1"/>
  <c r="N223" i="1"/>
  <c r="N224" i="1"/>
  <c r="N225" i="1"/>
  <c r="N226" i="1"/>
  <c r="N227" i="1"/>
  <c r="N228" i="1"/>
  <c r="N229" i="1"/>
  <c r="N230" i="1"/>
  <c r="N231" i="1"/>
  <c r="N232" i="1"/>
  <c r="N233" i="1"/>
  <c r="N234" i="1"/>
  <c r="N235" i="1"/>
  <c r="N236" i="1"/>
  <c r="N237" i="1"/>
  <c r="N238" i="1"/>
  <c r="N239" i="1"/>
  <c r="N240" i="1"/>
  <c r="N241" i="1"/>
  <c r="N242" i="1"/>
  <c r="N243" i="1"/>
  <c r="N244" i="1"/>
  <c r="N245" i="1"/>
  <c r="N246" i="1"/>
  <c r="N247" i="1"/>
  <c r="N248" i="1"/>
  <c r="N249" i="1"/>
  <c r="N250" i="1"/>
  <c r="N251" i="1"/>
  <c r="N252" i="1"/>
  <c r="N253" i="1"/>
  <c r="N254" i="1"/>
  <c r="N255" i="1"/>
  <c r="N256" i="1"/>
  <c r="N257" i="1"/>
  <c r="N258" i="1"/>
  <c r="N259" i="1"/>
  <c r="N260" i="1"/>
  <c r="N261" i="1"/>
  <c r="N262" i="1"/>
  <c r="N263" i="1"/>
  <c r="N264" i="1"/>
  <c r="N265" i="1"/>
  <c r="N266" i="1"/>
  <c r="N267" i="1"/>
  <c r="N268" i="1"/>
  <c r="N269" i="1"/>
  <c r="N270" i="1"/>
  <c r="N271" i="1"/>
  <c r="N272" i="1"/>
  <c r="N273" i="1"/>
  <c r="N274" i="1"/>
  <c r="N275" i="1"/>
  <c r="N276" i="1"/>
  <c r="N277" i="1"/>
  <c r="N278" i="1"/>
  <c r="N279" i="1"/>
  <c r="N280" i="1"/>
  <c r="N281" i="1"/>
  <c r="N282" i="1"/>
  <c r="N283" i="1"/>
  <c r="N284" i="1"/>
  <c r="N285" i="1"/>
  <c r="N286" i="1"/>
  <c r="N287" i="1"/>
  <c r="N288" i="1"/>
  <c r="N289" i="1"/>
  <c r="N290" i="1"/>
  <c r="N291" i="1"/>
  <c r="N292" i="1"/>
  <c r="N293" i="1"/>
  <c r="N294" i="1"/>
  <c r="N295" i="1"/>
  <c r="N296" i="1"/>
  <c r="N297" i="1"/>
  <c r="N298" i="1"/>
  <c r="N299" i="1"/>
  <c r="N300" i="1"/>
  <c r="N301" i="1"/>
  <c r="N302" i="1"/>
  <c r="N303" i="1"/>
  <c r="N304" i="1"/>
  <c r="N305" i="1"/>
  <c r="N306" i="1"/>
  <c r="N307" i="1"/>
  <c r="N308" i="1"/>
  <c r="N309" i="1"/>
  <c r="N310" i="1"/>
  <c r="N311" i="1"/>
  <c r="N312" i="1"/>
  <c r="N313" i="1"/>
  <c r="N314" i="1"/>
  <c r="N315" i="1"/>
  <c r="N316" i="1"/>
  <c r="N317" i="1"/>
  <c r="N318" i="1"/>
  <c r="N319" i="1"/>
  <c r="N320" i="1"/>
  <c r="N321" i="1"/>
  <c r="N322" i="1"/>
  <c r="N323" i="1"/>
  <c r="N324" i="1"/>
  <c r="N325" i="1"/>
  <c r="N326" i="1"/>
  <c r="N327" i="1"/>
  <c r="N328" i="1"/>
  <c r="N329" i="1"/>
  <c r="N330" i="1"/>
  <c r="N331" i="1"/>
  <c r="N332" i="1"/>
  <c r="N333" i="1"/>
  <c r="N334" i="1"/>
  <c r="N335" i="1"/>
  <c r="N336" i="1"/>
  <c r="N337" i="1"/>
  <c r="N338" i="1"/>
  <c r="N339" i="1"/>
  <c r="N340" i="1"/>
  <c r="N341" i="1"/>
  <c r="N342" i="1"/>
  <c r="N343" i="1"/>
  <c r="N344" i="1"/>
  <c r="N345" i="1"/>
  <c r="N346" i="1"/>
  <c r="N347" i="1"/>
  <c r="N348" i="1"/>
  <c r="N349" i="1"/>
  <c r="N350" i="1"/>
  <c r="N351" i="1"/>
  <c r="N352" i="1"/>
  <c r="N353" i="1"/>
  <c r="N354" i="1"/>
  <c r="N355" i="1"/>
  <c r="N356" i="1"/>
  <c r="N357" i="1"/>
  <c r="N358" i="1"/>
  <c r="N359" i="1"/>
  <c r="N360" i="1"/>
  <c r="N361" i="1"/>
  <c r="N362" i="1"/>
  <c r="N363" i="1"/>
  <c r="N364" i="1"/>
  <c r="N365" i="1"/>
  <c r="N366" i="1"/>
  <c r="N367" i="1"/>
  <c r="N368" i="1"/>
  <c r="N369" i="1"/>
  <c r="N370" i="1"/>
  <c r="N371" i="1"/>
  <c r="N372" i="1"/>
  <c r="N373" i="1"/>
  <c r="N374" i="1"/>
  <c r="N375" i="1"/>
  <c r="N376" i="1"/>
  <c r="N377" i="1"/>
  <c r="N378" i="1"/>
  <c r="N379" i="1"/>
  <c r="N380" i="1"/>
  <c r="N381" i="1"/>
  <c r="N382" i="1"/>
  <c r="N383" i="1"/>
  <c r="N384" i="1"/>
  <c r="N385" i="1"/>
  <c r="N386" i="1"/>
  <c r="N387" i="1"/>
  <c r="N388" i="1"/>
  <c r="N389" i="1"/>
  <c r="N390" i="1"/>
  <c r="N391" i="1"/>
  <c r="N392" i="1"/>
  <c r="N393" i="1"/>
  <c r="N394" i="1"/>
  <c r="N395" i="1"/>
  <c r="N396" i="1"/>
  <c r="N397" i="1"/>
  <c r="N398" i="1"/>
  <c r="N399" i="1"/>
  <c r="N400" i="1"/>
  <c r="N401" i="1"/>
  <c r="N402" i="1"/>
  <c r="O37" i="1"/>
  <c r="O38" i="1"/>
  <c r="O39" i="1"/>
  <c r="O40" i="1"/>
  <c r="O41" i="1"/>
  <c r="O42" i="1"/>
  <c r="O43" i="1"/>
  <c r="O44" i="1"/>
  <c r="O45"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75" i="1"/>
  <c r="O76" i="1"/>
  <c r="O77" i="1"/>
  <c r="O78" i="1"/>
  <c r="O79" i="1"/>
  <c r="O80" i="1"/>
  <c r="O81" i="1"/>
  <c r="O82" i="1"/>
  <c r="O83" i="1"/>
  <c r="O84" i="1"/>
  <c r="O85" i="1"/>
  <c r="O86" i="1"/>
  <c r="O87" i="1"/>
  <c r="O88" i="1"/>
  <c r="O89" i="1"/>
  <c r="O90" i="1"/>
  <c r="O91" i="1"/>
  <c r="O92" i="1"/>
  <c r="O93" i="1"/>
  <c r="O94" i="1"/>
  <c r="O95" i="1"/>
  <c r="O96" i="1"/>
  <c r="O97" i="1"/>
  <c r="O98" i="1"/>
  <c r="O99" i="1"/>
  <c r="O100" i="1"/>
  <c r="O101" i="1"/>
  <c r="O102" i="1"/>
  <c r="O103" i="1"/>
  <c r="O104" i="1"/>
  <c r="O105" i="1"/>
  <c r="O106" i="1"/>
  <c r="O107" i="1"/>
  <c r="O108" i="1"/>
  <c r="O109" i="1"/>
  <c r="O110" i="1"/>
  <c r="O111" i="1"/>
  <c r="O112" i="1"/>
  <c r="O113" i="1"/>
  <c r="O114" i="1"/>
  <c r="O115" i="1"/>
  <c r="O116" i="1"/>
  <c r="O117" i="1"/>
  <c r="O118" i="1"/>
  <c r="O119" i="1"/>
  <c r="O120" i="1"/>
  <c r="O121" i="1"/>
  <c r="O122" i="1"/>
  <c r="O123" i="1"/>
  <c r="O124" i="1"/>
  <c r="O125" i="1"/>
  <c r="O126" i="1"/>
  <c r="O127" i="1"/>
  <c r="O128" i="1"/>
  <c r="O129" i="1"/>
  <c r="O130" i="1"/>
  <c r="O131" i="1"/>
  <c r="O132" i="1"/>
  <c r="O133" i="1"/>
  <c r="O134" i="1"/>
  <c r="O135" i="1"/>
  <c r="O136" i="1"/>
  <c r="O137" i="1"/>
  <c r="O138" i="1"/>
  <c r="O139" i="1"/>
  <c r="O140" i="1"/>
  <c r="O141" i="1"/>
  <c r="O142" i="1"/>
  <c r="O143" i="1"/>
  <c r="O144" i="1"/>
  <c r="O145" i="1"/>
  <c r="O146" i="1"/>
  <c r="O147" i="1"/>
  <c r="O148" i="1"/>
  <c r="O149" i="1"/>
  <c r="O150" i="1"/>
  <c r="O151" i="1"/>
  <c r="O152" i="1"/>
  <c r="O153" i="1"/>
  <c r="O154" i="1"/>
  <c r="O155" i="1"/>
  <c r="O156" i="1"/>
  <c r="O157" i="1"/>
  <c r="O158" i="1"/>
  <c r="O159" i="1"/>
  <c r="O160" i="1"/>
  <c r="O161" i="1"/>
  <c r="O162" i="1"/>
  <c r="O163" i="1"/>
  <c r="O164" i="1"/>
  <c r="O165" i="1"/>
  <c r="O166" i="1"/>
  <c r="O167" i="1"/>
  <c r="O168" i="1"/>
  <c r="O169" i="1"/>
  <c r="O170" i="1"/>
  <c r="O171" i="1"/>
  <c r="O172" i="1"/>
  <c r="O173" i="1"/>
  <c r="O174" i="1"/>
  <c r="O175" i="1"/>
  <c r="O176" i="1"/>
  <c r="O177" i="1"/>
  <c r="O178" i="1"/>
  <c r="O179" i="1"/>
  <c r="O180" i="1"/>
  <c r="O181" i="1"/>
  <c r="O182" i="1"/>
  <c r="O183" i="1"/>
  <c r="O184" i="1"/>
  <c r="O185" i="1"/>
  <c r="O186" i="1"/>
  <c r="O187" i="1"/>
  <c r="O188" i="1"/>
  <c r="O189" i="1"/>
  <c r="O190" i="1"/>
  <c r="O191" i="1"/>
  <c r="O192" i="1"/>
  <c r="O193" i="1"/>
  <c r="O194" i="1"/>
  <c r="O195" i="1"/>
  <c r="O196" i="1"/>
  <c r="O197" i="1"/>
  <c r="O198" i="1"/>
  <c r="O199" i="1"/>
  <c r="O200" i="1"/>
  <c r="O201" i="1"/>
  <c r="O202" i="1"/>
  <c r="O203" i="1"/>
  <c r="O204" i="1"/>
  <c r="O205" i="1"/>
  <c r="O206" i="1"/>
  <c r="O207" i="1"/>
  <c r="O208" i="1"/>
  <c r="O209" i="1"/>
  <c r="O210" i="1"/>
  <c r="O211" i="1"/>
  <c r="O212" i="1"/>
  <c r="O213" i="1"/>
  <c r="O214" i="1"/>
  <c r="O215" i="1"/>
  <c r="O216" i="1"/>
  <c r="O217" i="1"/>
  <c r="O218" i="1"/>
  <c r="O219" i="1"/>
  <c r="O220" i="1"/>
  <c r="O221" i="1"/>
  <c r="O222" i="1"/>
  <c r="O223" i="1"/>
  <c r="O224" i="1"/>
  <c r="O225" i="1"/>
  <c r="O226" i="1"/>
  <c r="O227" i="1"/>
  <c r="O228" i="1"/>
  <c r="O229" i="1"/>
  <c r="O230" i="1"/>
  <c r="O231" i="1"/>
  <c r="O232" i="1"/>
  <c r="O233" i="1"/>
  <c r="O234" i="1"/>
  <c r="O235" i="1"/>
  <c r="O236" i="1"/>
  <c r="O237" i="1"/>
  <c r="O238" i="1"/>
  <c r="O239" i="1"/>
  <c r="O240" i="1"/>
  <c r="O241" i="1"/>
  <c r="O242" i="1"/>
  <c r="O243" i="1"/>
  <c r="O244" i="1"/>
  <c r="O245" i="1"/>
  <c r="O246" i="1"/>
  <c r="O247" i="1"/>
  <c r="O248" i="1"/>
  <c r="O249" i="1"/>
  <c r="O250" i="1"/>
  <c r="O251" i="1"/>
  <c r="O252" i="1"/>
  <c r="O253" i="1"/>
  <c r="O254" i="1"/>
  <c r="O255" i="1"/>
  <c r="O256" i="1"/>
  <c r="O257" i="1"/>
  <c r="O258" i="1"/>
  <c r="O259" i="1"/>
  <c r="O260" i="1"/>
  <c r="O261" i="1"/>
  <c r="O262" i="1"/>
  <c r="O263" i="1"/>
  <c r="O264" i="1"/>
  <c r="O265" i="1"/>
  <c r="O266" i="1"/>
  <c r="O267" i="1"/>
  <c r="O268" i="1"/>
  <c r="O269" i="1"/>
  <c r="O270" i="1"/>
  <c r="O271" i="1"/>
  <c r="O272" i="1"/>
  <c r="O273" i="1"/>
  <c r="O274" i="1"/>
  <c r="O275" i="1"/>
  <c r="O276" i="1"/>
  <c r="O277" i="1"/>
  <c r="O278" i="1"/>
  <c r="O279" i="1"/>
  <c r="O280" i="1"/>
  <c r="O281" i="1"/>
  <c r="O282" i="1"/>
  <c r="O283" i="1"/>
  <c r="O284" i="1"/>
  <c r="O285" i="1"/>
  <c r="O286" i="1"/>
  <c r="O287" i="1"/>
  <c r="O288" i="1"/>
  <c r="O289" i="1"/>
  <c r="O290" i="1"/>
  <c r="O291" i="1"/>
  <c r="O292" i="1"/>
  <c r="O293" i="1"/>
  <c r="O294" i="1"/>
  <c r="O295" i="1"/>
  <c r="O296" i="1"/>
  <c r="O297" i="1"/>
  <c r="O298" i="1"/>
  <c r="O299" i="1"/>
  <c r="O300" i="1"/>
  <c r="O301" i="1"/>
  <c r="O302" i="1"/>
  <c r="O303" i="1"/>
  <c r="O304" i="1"/>
  <c r="O305" i="1"/>
  <c r="O306" i="1"/>
  <c r="O307" i="1"/>
  <c r="O308" i="1"/>
  <c r="O309" i="1"/>
  <c r="O310" i="1"/>
  <c r="O311" i="1"/>
  <c r="O312" i="1"/>
  <c r="O313" i="1"/>
  <c r="O314" i="1"/>
  <c r="O315" i="1"/>
  <c r="O316" i="1"/>
  <c r="O317" i="1"/>
  <c r="O318" i="1"/>
  <c r="O319" i="1"/>
  <c r="O320" i="1"/>
  <c r="O321" i="1"/>
  <c r="O322" i="1"/>
  <c r="O323" i="1"/>
  <c r="O324" i="1"/>
  <c r="O325" i="1"/>
  <c r="O326" i="1"/>
  <c r="O327" i="1"/>
  <c r="O328" i="1"/>
  <c r="O329" i="1"/>
  <c r="O330" i="1"/>
  <c r="O331" i="1"/>
  <c r="O332" i="1"/>
  <c r="O333" i="1"/>
  <c r="O334" i="1"/>
  <c r="O335" i="1"/>
  <c r="O336" i="1"/>
  <c r="O337" i="1"/>
  <c r="O338" i="1"/>
  <c r="O339" i="1"/>
  <c r="O340" i="1"/>
  <c r="O341" i="1"/>
  <c r="O342" i="1"/>
  <c r="O343" i="1"/>
  <c r="O344" i="1"/>
  <c r="O345" i="1"/>
  <c r="O346" i="1"/>
  <c r="O347" i="1"/>
  <c r="O348" i="1"/>
  <c r="O349" i="1"/>
  <c r="O350" i="1"/>
  <c r="O351" i="1"/>
  <c r="O352" i="1"/>
  <c r="O353" i="1"/>
  <c r="O354" i="1"/>
  <c r="O355" i="1"/>
  <c r="O356" i="1"/>
  <c r="O357" i="1"/>
  <c r="O358" i="1"/>
  <c r="O359" i="1"/>
  <c r="O360" i="1"/>
  <c r="O361" i="1"/>
  <c r="O362" i="1"/>
  <c r="O363" i="1"/>
  <c r="O364" i="1"/>
  <c r="O365" i="1"/>
  <c r="O366" i="1"/>
  <c r="O367" i="1"/>
  <c r="O368" i="1"/>
  <c r="O369" i="1"/>
  <c r="O370" i="1"/>
  <c r="O371" i="1"/>
  <c r="O372" i="1"/>
  <c r="O373" i="1"/>
  <c r="O374" i="1"/>
  <c r="O375" i="1"/>
  <c r="O376" i="1"/>
  <c r="O377" i="1"/>
  <c r="O378" i="1"/>
  <c r="O379" i="1"/>
  <c r="O380" i="1"/>
  <c r="O381" i="1"/>
  <c r="O382" i="1"/>
  <c r="O383" i="1"/>
  <c r="O384" i="1"/>
  <c r="O385" i="1"/>
  <c r="O386" i="1"/>
  <c r="O387" i="1"/>
  <c r="O388" i="1"/>
  <c r="O389" i="1"/>
  <c r="O390" i="1"/>
  <c r="O391" i="1"/>
  <c r="O392" i="1"/>
  <c r="O393" i="1"/>
  <c r="O394" i="1"/>
  <c r="O395" i="1"/>
  <c r="O396" i="1"/>
  <c r="O397" i="1"/>
  <c r="O398" i="1"/>
  <c r="O399" i="1"/>
  <c r="O400" i="1"/>
  <c r="O401" i="1"/>
  <c r="O402"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8" i="1"/>
  <c r="P89" i="1"/>
  <c r="P90" i="1"/>
  <c r="P91" i="1"/>
  <c r="P92" i="1"/>
  <c r="P93" i="1"/>
  <c r="P94" i="1"/>
  <c r="P95" i="1"/>
  <c r="P96" i="1"/>
  <c r="P97" i="1"/>
  <c r="P98" i="1"/>
  <c r="P99" i="1"/>
  <c r="P100" i="1"/>
  <c r="P101" i="1"/>
  <c r="P102" i="1"/>
  <c r="P103" i="1"/>
  <c r="P104" i="1"/>
  <c r="P105" i="1"/>
  <c r="P106" i="1"/>
  <c r="P107" i="1"/>
  <c r="P108" i="1"/>
  <c r="P109" i="1"/>
  <c r="P110" i="1"/>
  <c r="P111" i="1"/>
  <c r="P112" i="1"/>
  <c r="P113" i="1"/>
  <c r="P114" i="1"/>
  <c r="P115" i="1"/>
  <c r="P116" i="1"/>
  <c r="P117" i="1"/>
  <c r="P118" i="1"/>
  <c r="P119" i="1"/>
  <c r="P120" i="1"/>
  <c r="P121" i="1"/>
  <c r="P122" i="1"/>
  <c r="P123" i="1"/>
  <c r="P124" i="1"/>
  <c r="P125" i="1"/>
  <c r="P126" i="1"/>
  <c r="P127" i="1"/>
  <c r="P128" i="1"/>
  <c r="P129" i="1"/>
  <c r="P130" i="1"/>
  <c r="P131" i="1"/>
  <c r="P132" i="1"/>
  <c r="P133" i="1"/>
  <c r="P134" i="1"/>
  <c r="P135" i="1"/>
  <c r="P136" i="1"/>
  <c r="P137" i="1"/>
  <c r="P138" i="1"/>
  <c r="P139" i="1"/>
  <c r="P140" i="1"/>
  <c r="P141" i="1"/>
  <c r="P142" i="1"/>
  <c r="P143" i="1"/>
  <c r="P144" i="1"/>
  <c r="P145" i="1"/>
  <c r="P146" i="1"/>
  <c r="P147" i="1"/>
  <c r="P148" i="1"/>
  <c r="P149" i="1"/>
  <c r="P150" i="1"/>
  <c r="P151" i="1"/>
  <c r="P152" i="1"/>
  <c r="P153" i="1"/>
  <c r="P154" i="1"/>
  <c r="P155" i="1"/>
  <c r="P156" i="1"/>
  <c r="P157" i="1"/>
  <c r="P158" i="1"/>
  <c r="P159" i="1"/>
  <c r="P160" i="1"/>
  <c r="P161" i="1"/>
  <c r="P162" i="1"/>
  <c r="P163" i="1"/>
  <c r="P164" i="1"/>
  <c r="P165" i="1"/>
  <c r="P166" i="1"/>
  <c r="P167" i="1"/>
  <c r="P168" i="1"/>
  <c r="P169" i="1"/>
  <c r="P170" i="1"/>
  <c r="P171" i="1"/>
  <c r="P172" i="1"/>
  <c r="P173" i="1"/>
  <c r="P174" i="1"/>
  <c r="P175" i="1"/>
  <c r="P176" i="1"/>
  <c r="P177" i="1"/>
  <c r="P178" i="1"/>
  <c r="P179" i="1"/>
  <c r="P180" i="1"/>
  <c r="P181" i="1"/>
  <c r="P182" i="1"/>
  <c r="P183" i="1"/>
  <c r="P184" i="1"/>
  <c r="P185" i="1"/>
  <c r="P186" i="1"/>
  <c r="P187" i="1"/>
  <c r="P188" i="1"/>
  <c r="P189" i="1"/>
  <c r="P190" i="1"/>
  <c r="P191" i="1"/>
  <c r="P192" i="1"/>
  <c r="P193" i="1"/>
  <c r="P194" i="1"/>
  <c r="P195" i="1"/>
  <c r="P196" i="1"/>
  <c r="P197" i="1"/>
  <c r="P198" i="1"/>
  <c r="P199" i="1"/>
  <c r="P200" i="1"/>
  <c r="P201" i="1"/>
  <c r="P202" i="1"/>
  <c r="P203" i="1"/>
  <c r="P204" i="1"/>
  <c r="P205" i="1"/>
  <c r="P206" i="1"/>
  <c r="P207" i="1"/>
  <c r="P208" i="1"/>
  <c r="P209" i="1"/>
  <c r="P210" i="1"/>
  <c r="P211" i="1"/>
  <c r="P212" i="1"/>
  <c r="P213" i="1"/>
  <c r="P214" i="1"/>
  <c r="P215" i="1"/>
  <c r="P216" i="1"/>
  <c r="P217" i="1"/>
  <c r="P218" i="1"/>
  <c r="P219" i="1"/>
  <c r="P220" i="1"/>
  <c r="P221" i="1"/>
  <c r="P222" i="1"/>
  <c r="P223" i="1"/>
  <c r="P224" i="1"/>
  <c r="P225" i="1"/>
  <c r="P226" i="1"/>
  <c r="P227" i="1"/>
  <c r="P228" i="1"/>
  <c r="P229" i="1"/>
  <c r="P230" i="1"/>
  <c r="P231" i="1"/>
  <c r="P232" i="1"/>
  <c r="P233" i="1"/>
  <c r="P234" i="1"/>
  <c r="P235" i="1"/>
  <c r="P236" i="1"/>
  <c r="P237" i="1"/>
  <c r="P238" i="1"/>
  <c r="P239" i="1"/>
  <c r="P240" i="1"/>
  <c r="P241" i="1"/>
  <c r="P242" i="1"/>
  <c r="P243" i="1"/>
  <c r="P244" i="1"/>
  <c r="P245" i="1"/>
  <c r="P246" i="1"/>
  <c r="P247" i="1"/>
  <c r="P248" i="1"/>
  <c r="P249" i="1"/>
  <c r="P250" i="1"/>
  <c r="P251" i="1"/>
  <c r="P252" i="1"/>
  <c r="P253" i="1"/>
  <c r="P254" i="1"/>
  <c r="P255" i="1"/>
  <c r="P256" i="1"/>
  <c r="P257" i="1"/>
  <c r="P258" i="1"/>
  <c r="P259" i="1"/>
  <c r="P260" i="1"/>
  <c r="P261" i="1"/>
  <c r="P262" i="1"/>
  <c r="P263" i="1"/>
  <c r="P264" i="1"/>
  <c r="P265" i="1"/>
  <c r="P266" i="1"/>
  <c r="P267" i="1"/>
  <c r="P268" i="1"/>
  <c r="P269" i="1"/>
  <c r="P270" i="1"/>
  <c r="P271" i="1"/>
  <c r="P272" i="1"/>
  <c r="P273" i="1"/>
  <c r="P274" i="1"/>
  <c r="P275" i="1"/>
  <c r="P276" i="1"/>
  <c r="P277" i="1"/>
  <c r="P278" i="1"/>
  <c r="P279" i="1"/>
  <c r="P280" i="1"/>
  <c r="P281" i="1"/>
  <c r="P282" i="1"/>
  <c r="P283" i="1"/>
  <c r="P284" i="1"/>
  <c r="P285" i="1"/>
  <c r="P286" i="1"/>
  <c r="P287" i="1"/>
  <c r="P288" i="1"/>
  <c r="P289" i="1"/>
  <c r="P290" i="1"/>
  <c r="P291" i="1"/>
  <c r="P292" i="1"/>
  <c r="P293" i="1"/>
  <c r="P294" i="1"/>
  <c r="P295" i="1"/>
  <c r="P296" i="1"/>
  <c r="P297" i="1"/>
  <c r="P298" i="1"/>
  <c r="P299" i="1"/>
  <c r="P300" i="1"/>
  <c r="P301" i="1"/>
  <c r="P302" i="1"/>
  <c r="P303" i="1"/>
  <c r="P304" i="1"/>
  <c r="P305" i="1"/>
  <c r="P306" i="1"/>
  <c r="P307" i="1"/>
  <c r="P308" i="1"/>
  <c r="P309" i="1"/>
  <c r="P310" i="1"/>
  <c r="P311" i="1"/>
  <c r="P312" i="1"/>
  <c r="P313" i="1"/>
  <c r="P314" i="1"/>
  <c r="P315" i="1"/>
  <c r="P316" i="1"/>
  <c r="P317" i="1"/>
  <c r="P318" i="1"/>
  <c r="P319" i="1"/>
  <c r="P320" i="1"/>
  <c r="P321" i="1"/>
  <c r="P322" i="1"/>
  <c r="P323" i="1"/>
  <c r="P324" i="1"/>
  <c r="P325" i="1"/>
  <c r="P326" i="1"/>
  <c r="P327" i="1"/>
  <c r="P328" i="1"/>
  <c r="P329" i="1"/>
  <c r="P330" i="1"/>
  <c r="P331" i="1"/>
  <c r="P332" i="1"/>
  <c r="P333" i="1"/>
  <c r="P334" i="1"/>
  <c r="P335" i="1"/>
  <c r="P336" i="1"/>
  <c r="P337" i="1"/>
  <c r="P338" i="1"/>
  <c r="P339" i="1"/>
  <c r="P340" i="1"/>
  <c r="P341" i="1"/>
  <c r="P342" i="1"/>
  <c r="P343" i="1"/>
  <c r="P344" i="1"/>
  <c r="P345" i="1"/>
  <c r="P346" i="1"/>
  <c r="P347" i="1"/>
  <c r="P348" i="1"/>
  <c r="P349" i="1"/>
  <c r="P350" i="1"/>
  <c r="P351" i="1"/>
  <c r="P352" i="1"/>
  <c r="P353" i="1"/>
  <c r="P354" i="1"/>
  <c r="P355" i="1"/>
  <c r="P356" i="1"/>
  <c r="P357" i="1"/>
  <c r="P358" i="1"/>
  <c r="P359" i="1"/>
  <c r="P360" i="1"/>
  <c r="P361" i="1"/>
  <c r="P362" i="1"/>
  <c r="P363" i="1"/>
  <c r="P364" i="1"/>
  <c r="P365" i="1"/>
  <c r="P366" i="1"/>
  <c r="P367" i="1"/>
  <c r="P368" i="1"/>
  <c r="P369" i="1"/>
  <c r="P370" i="1"/>
  <c r="P371" i="1"/>
  <c r="P372" i="1"/>
  <c r="P373" i="1"/>
  <c r="P374" i="1"/>
  <c r="P375" i="1"/>
  <c r="P376" i="1"/>
  <c r="P377" i="1"/>
  <c r="P378" i="1"/>
  <c r="P379" i="1"/>
  <c r="P380" i="1"/>
  <c r="P381" i="1"/>
  <c r="P382" i="1"/>
  <c r="P383" i="1"/>
  <c r="P384" i="1"/>
  <c r="P385" i="1"/>
  <c r="P386" i="1"/>
  <c r="P387" i="1"/>
  <c r="P388" i="1"/>
  <c r="P389" i="1"/>
  <c r="P390" i="1"/>
  <c r="P391" i="1"/>
  <c r="P392" i="1"/>
  <c r="P393" i="1"/>
  <c r="P394" i="1"/>
  <c r="P395" i="1"/>
  <c r="P396" i="1"/>
  <c r="P397" i="1"/>
  <c r="P398" i="1"/>
  <c r="P399" i="1"/>
  <c r="P400" i="1"/>
  <c r="P401" i="1"/>
  <c r="P402" i="1"/>
  <c r="Q37" i="1"/>
  <c r="V37" i="1" s="1"/>
  <c r="Q38" i="1"/>
  <c r="V38" i="1" s="1"/>
  <c r="Q39" i="1"/>
  <c r="V39" i="1" s="1"/>
  <c r="Q40" i="1"/>
  <c r="Q41" i="1"/>
  <c r="V41" i="1" s="1"/>
  <c r="Q42" i="1"/>
  <c r="Q43" i="1"/>
  <c r="V43" i="1" s="1"/>
  <c r="Q44" i="1"/>
  <c r="Q45" i="1"/>
  <c r="V45" i="1" s="1"/>
  <c r="Q46" i="1"/>
  <c r="V46" i="1" s="1"/>
  <c r="Q47" i="1"/>
  <c r="Q48" i="1"/>
  <c r="Q49" i="1"/>
  <c r="V49" i="1" s="1"/>
  <c r="Q50" i="1"/>
  <c r="Q51" i="1"/>
  <c r="V51" i="1" s="1"/>
  <c r="Q52" i="1"/>
  <c r="Q53" i="1"/>
  <c r="V53" i="1" s="1"/>
  <c r="Q54" i="1"/>
  <c r="V54" i="1" s="1"/>
  <c r="Q55" i="1"/>
  <c r="V55" i="1" s="1"/>
  <c r="Q56" i="1"/>
  <c r="Q57" i="1"/>
  <c r="V57" i="1" s="1"/>
  <c r="Q58" i="1"/>
  <c r="Q59" i="1"/>
  <c r="V59" i="1" s="1"/>
  <c r="Q60" i="1"/>
  <c r="Q61" i="1"/>
  <c r="V61" i="1" s="1"/>
  <c r="Q62" i="1"/>
  <c r="V62" i="1" s="1"/>
  <c r="Q63" i="1"/>
  <c r="V63" i="1" s="1"/>
  <c r="Q64" i="1"/>
  <c r="Q65" i="1"/>
  <c r="V65" i="1" s="1"/>
  <c r="Q66" i="1"/>
  <c r="Q67" i="1"/>
  <c r="V67" i="1" s="1"/>
  <c r="Q68" i="1"/>
  <c r="Q69" i="1"/>
  <c r="V69" i="1" s="1"/>
  <c r="Q70" i="1"/>
  <c r="V70" i="1" s="1"/>
  <c r="Q71" i="1"/>
  <c r="V71" i="1" s="1"/>
  <c r="Q72" i="1"/>
  <c r="Q73" i="1"/>
  <c r="V73" i="1" s="1"/>
  <c r="Q74" i="1"/>
  <c r="Q75" i="1"/>
  <c r="V75" i="1" s="1"/>
  <c r="Q76" i="1"/>
  <c r="Q77" i="1"/>
  <c r="V77" i="1" s="1"/>
  <c r="Q78" i="1"/>
  <c r="V78" i="1" s="1"/>
  <c r="Q79" i="1"/>
  <c r="V79" i="1" s="1"/>
  <c r="Q80" i="1"/>
  <c r="Q81" i="1"/>
  <c r="V81" i="1" s="1"/>
  <c r="Q82" i="1"/>
  <c r="Q83" i="1"/>
  <c r="V83" i="1" s="1"/>
  <c r="Q84" i="1"/>
  <c r="Q85" i="1"/>
  <c r="V85" i="1" s="1"/>
  <c r="Q86" i="1"/>
  <c r="V86" i="1" s="1"/>
  <c r="Q87" i="1"/>
  <c r="V87" i="1" s="1"/>
  <c r="Q88" i="1"/>
  <c r="Q89" i="1"/>
  <c r="V89" i="1" s="1"/>
  <c r="Q90" i="1"/>
  <c r="Q91" i="1"/>
  <c r="V91" i="1" s="1"/>
  <c r="Q92" i="1"/>
  <c r="Q93" i="1"/>
  <c r="V93" i="1" s="1"/>
  <c r="Q94" i="1"/>
  <c r="V94" i="1" s="1"/>
  <c r="Q95" i="1"/>
  <c r="V95" i="1" s="1"/>
  <c r="Q96" i="1"/>
  <c r="Q97" i="1"/>
  <c r="V97" i="1" s="1"/>
  <c r="Q98" i="1"/>
  <c r="Q99" i="1"/>
  <c r="V99" i="1" s="1"/>
  <c r="Q100" i="1"/>
  <c r="Q101" i="1"/>
  <c r="V101" i="1" s="1"/>
  <c r="Q102" i="1"/>
  <c r="Q103" i="1"/>
  <c r="V103" i="1" s="1"/>
  <c r="Q104" i="1"/>
  <c r="Q105" i="1"/>
  <c r="V105" i="1" s="1"/>
  <c r="Q106" i="1"/>
  <c r="Q107" i="1"/>
  <c r="V107" i="1" s="1"/>
  <c r="Q108" i="1"/>
  <c r="Q109" i="1"/>
  <c r="V109" i="1" s="1"/>
  <c r="Q110" i="1"/>
  <c r="V110" i="1" s="1"/>
  <c r="Q111" i="1"/>
  <c r="V111" i="1" s="1"/>
  <c r="Q112" i="1"/>
  <c r="Q113" i="1"/>
  <c r="V113" i="1" s="1"/>
  <c r="Q114" i="1"/>
  <c r="Q115" i="1"/>
  <c r="V115" i="1" s="1"/>
  <c r="Q116" i="1"/>
  <c r="Q117" i="1"/>
  <c r="V117" i="1" s="1"/>
  <c r="Q118" i="1"/>
  <c r="Q119" i="1"/>
  <c r="V119" i="1" s="1"/>
  <c r="Q120" i="1"/>
  <c r="Q121" i="1"/>
  <c r="V121" i="1" s="1"/>
  <c r="Q122" i="1"/>
  <c r="Q123" i="1"/>
  <c r="V123" i="1" s="1"/>
  <c r="Q124" i="1"/>
  <c r="Q125" i="1"/>
  <c r="V125" i="1" s="1"/>
  <c r="Q126" i="1"/>
  <c r="V126" i="1" s="1"/>
  <c r="Q127" i="1"/>
  <c r="V127" i="1" s="1"/>
  <c r="Q128" i="1"/>
  <c r="Q129" i="1"/>
  <c r="V129" i="1" s="1"/>
  <c r="Q130" i="1"/>
  <c r="Q131" i="1"/>
  <c r="V131" i="1" s="1"/>
  <c r="Q132" i="1"/>
  <c r="Q133" i="1"/>
  <c r="V133" i="1" s="1"/>
  <c r="Q134" i="1"/>
  <c r="V134" i="1" s="1"/>
  <c r="Q135" i="1"/>
  <c r="V135" i="1" s="1"/>
  <c r="Q136" i="1"/>
  <c r="Q137" i="1"/>
  <c r="V137" i="1" s="1"/>
  <c r="Q138" i="1"/>
  <c r="Q139" i="1"/>
  <c r="V139" i="1" s="1"/>
  <c r="Q140" i="1"/>
  <c r="Q141" i="1"/>
  <c r="V141" i="1" s="1"/>
  <c r="Q142" i="1"/>
  <c r="V142" i="1" s="1"/>
  <c r="Q143" i="1"/>
  <c r="V143" i="1" s="1"/>
  <c r="Q144" i="1"/>
  <c r="Q145" i="1"/>
  <c r="V145" i="1" s="1"/>
  <c r="Q146" i="1"/>
  <c r="Q147" i="1"/>
  <c r="V147" i="1" s="1"/>
  <c r="Q148" i="1"/>
  <c r="Q149" i="1"/>
  <c r="V149" i="1" s="1"/>
  <c r="Q150" i="1"/>
  <c r="V150" i="1" s="1"/>
  <c r="Q151" i="1"/>
  <c r="V151" i="1" s="1"/>
  <c r="Q152" i="1"/>
  <c r="Q153" i="1"/>
  <c r="V153" i="1" s="1"/>
  <c r="Q154" i="1"/>
  <c r="Q155" i="1"/>
  <c r="V155" i="1" s="1"/>
  <c r="Q156" i="1"/>
  <c r="Q157" i="1"/>
  <c r="V157" i="1" s="1"/>
  <c r="Q158" i="1"/>
  <c r="V158" i="1" s="1"/>
  <c r="Q159" i="1"/>
  <c r="Q160" i="1"/>
  <c r="Q161" i="1"/>
  <c r="V161" i="1" s="1"/>
  <c r="Q162" i="1"/>
  <c r="Q163" i="1"/>
  <c r="V163" i="1" s="1"/>
  <c r="Q164" i="1"/>
  <c r="Q165" i="1"/>
  <c r="V165" i="1" s="1"/>
  <c r="Q166" i="1"/>
  <c r="V166" i="1" s="1"/>
  <c r="Q167" i="1"/>
  <c r="V167" i="1" s="1"/>
  <c r="Q168" i="1"/>
  <c r="Q169" i="1"/>
  <c r="V169" i="1" s="1"/>
  <c r="Q170" i="1"/>
  <c r="Q171" i="1"/>
  <c r="V171" i="1" s="1"/>
  <c r="Q172" i="1"/>
  <c r="Q173" i="1"/>
  <c r="V173" i="1" s="1"/>
  <c r="Q174" i="1"/>
  <c r="V174" i="1" s="1"/>
  <c r="Q175" i="1"/>
  <c r="V175" i="1" s="1"/>
  <c r="Q176" i="1"/>
  <c r="Q177" i="1"/>
  <c r="V177" i="1" s="1"/>
  <c r="Q178" i="1"/>
  <c r="Q179" i="1"/>
  <c r="V179" i="1" s="1"/>
  <c r="Q180" i="1"/>
  <c r="Q181" i="1"/>
  <c r="V181" i="1" s="1"/>
  <c r="Q182" i="1"/>
  <c r="V182" i="1" s="1"/>
  <c r="Q183" i="1"/>
  <c r="V183" i="1" s="1"/>
  <c r="Q184" i="1"/>
  <c r="Q185" i="1"/>
  <c r="V185" i="1" s="1"/>
  <c r="Q186" i="1"/>
  <c r="Q187" i="1"/>
  <c r="V187" i="1" s="1"/>
  <c r="Q188" i="1"/>
  <c r="Q189" i="1"/>
  <c r="V189" i="1" s="1"/>
  <c r="Q190" i="1"/>
  <c r="V190" i="1" s="1"/>
  <c r="Q191" i="1"/>
  <c r="V191" i="1" s="1"/>
  <c r="Q192" i="1"/>
  <c r="Q193" i="1"/>
  <c r="V193" i="1" s="1"/>
  <c r="Q194" i="1"/>
  <c r="Q195" i="1"/>
  <c r="V195" i="1" s="1"/>
  <c r="Q196" i="1"/>
  <c r="Q197" i="1"/>
  <c r="V197" i="1" s="1"/>
  <c r="Q198" i="1"/>
  <c r="V198" i="1" s="1"/>
  <c r="Q199" i="1"/>
  <c r="V199" i="1" s="1"/>
  <c r="Q200" i="1"/>
  <c r="Q201" i="1"/>
  <c r="V201" i="1" s="1"/>
  <c r="Q202" i="1"/>
  <c r="Q203" i="1"/>
  <c r="V203" i="1" s="1"/>
  <c r="Q204" i="1"/>
  <c r="Q205" i="1"/>
  <c r="V205" i="1" s="1"/>
  <c r="Q206" i="1"/>
  <c r="V206" i="1" s="1"/>
  <c r="Q207" i="1"/>
  <c r="V207" i="1" s="1"/>
  <c r="Q208" i="1"/>
  <c r="Q209" i="1"/>
  <c r="V209" i="1" s="1"/>
  <c r="Q210" i="1"/>
  <c r="Q211" i="1"/>
  <c r="V211" i="1" s="1"/>
  <c r="Q212" i="1"/>
  <c r="Q213" i="1"/>
  <c r="V213" i="1" s="1"/>
  <c r="Q214" i="1"/>
  <c r="V214" i="1" s="1"/>
  <c r="Q215" i="1"/>
  <c r="V215" i="1" s="1"/>
  <c r="Q216" i="1"/>
  <c r="Q217" i="1"/>
  <c r="V217" i="1" s="1"/>
  <c r="Q218" i="1"/>
  <c r="Q219" i="1"/>
  <c r="V219" i="1" s="1"/>
  <c r="Q220" i="1"/>
  <c r="Q221" i="1"/>
  <c r="Q222" i="1"/>
  <c r="V222" i="1" s="1"/>
  <c r="Q223" i="1"/>
  <c r="V223" i="1" s="1"/>
  <c r="Q224" i="1"/>
  <c r="Q225" i="1"/>
  <c r="V225" i="1" s="1"/>
  <c r="Q226" i="1"/>
  <c r="Q227" i="1"/>
  <c r="V227" i="1" s="1"/>
  <c r="Q228" i="1"/>
  <c r="Q229" i="1"/>
  <c r="V229" i="1" s="1"/>
  <c r="Q230" i="1"/>
  <c r="V230" i="1" s="1"/>
  <c r="Q231" i="1"/>
  <c r="V231" i="1" s="1"/>
  <c r="Q232" i="1"/>
  <c r="Q233" i="1"/>
  <c r="V233" i="1" s="1"/>
  <c r="Q234" i="1"/>
  <c r="Q235" i="1"/>
  <c r="V235" i="1" s="1"/>
  <c r="Q236" i="1"/>
  <c r="Q237" i="1"/>
  <c r="V237" i="1" s="1"/>
  <c r="Q238" i="1"/>
  <c r="V238" i="1" s="1"/>
  <c r="Q239" i="1"/>
  <c r="V239" i="1" s="1"/>
  <c r="Q240" i="1"/>
  <c r="Q241" i="1"/>
  <c r="V241" i="1" s="1"/>
  <c r="Q242" i="1"/>
  <c r="Q243" i="1"/>
  <c r="V243" i="1" s="1"/>
  <c r="Q244" i="1"/>
  <c r="Q245" i="1"/>
  <c r="V245" i="1" s="1"/>
  <c r="Q246" i="1"/>
  <c r="V246" i="1" s="1"/>
  <c r="Q247" i="1"/>
  <c r="Q248" i="1"/>
  <c r="Q249" i="1"/>
  <c r="V249" i="1" s="1"/>
  <c r="Q250" i="1"/>
  <c r="Q251" i="1"/>
  <c r="V251" i="1" s="1"/>
  <c r="Q252" i="1"/>
  <c r="Q253" i="1"/>
  <c r="V253" i="1" s="1"/>
  <c r="Q254" i="1"/>
  <c r="V254" i="1" s="1"/>
  <c r="Q255" i="1"/>
  <c r="V255" i="1" s="1"/>
  <c r="Q256" i="1"/>
  <c r="Q257" i="1"/>
  <c r="V257" i="1" s="1"/>
  <c r="Q258" i="1"/>
  <c r="Q259" i="1"/>
  <c r="V259" i="1" s="1"/>
  <c r="Q260" i="1"/>
  <c r="Q261" i="1"/>
  <c r="V261" i="1" s="1"/>
  <c r="Q262" i="1"/>
  <c r="V262" i="1" s="1"/>
  <c r="Q263" i="1"/>
  <c r="V263" i="1" s="1"/>
  <c r="Q264" i="1"/>
  <c r="Q265" i="1"/>
  <c r="V265" i="1" s="1"/>
  <c r="Q266" i="1"/>
  <c r="Q267" i="1"/>
  <c r="V267" i="1" s="1"/>
  <c r="Q268" i="1"/>
  <c r="Q269" i="1"/>
  <c r="V269" i="1" s="1"/>
  <c r="Q270" i="1"/>
  <c r="V270" i="1" s="1"/>
  <c r="Q271" i="1"/>
  <c r="Q272" i="1"/>
  <c r="Q273" i="1"/>
  <c r="V273" i="1" s="1"/>
  <c r="Q274" i="1"/>
  <c r="Q275" i="1"/>
  <c r="V275" i="1" s="1"/>
  <c r="Q276" i="1"/>
  <c r="Q277" i="1"/>
  <c r="V277" i="1" s="1"/>
  <c r="Q278" i="1"/>
  <c r="V278" i="1" s="1"/>
  <c r="Q279" i="1"/>
  <c r="V279" i="1" s="1"/>
  <c r="Q280" i="1"/>
  <c r="Q281" i="1"/>
  <c r="V281" i="1" s="1"/>
  <c r="Q282" i="1"/>
  <c r="Q283" i="1"/>
  <c r="V283" i="1" s="1"/>
  <c r="Q284" i="1"/>
  <c r="Q285" i="1"/>
  <c r="V285" i="1" s="1"/>
  <c r="Q286" i="1"/>
  <c r="V286" i="1" s="1"/>
  <c r="Q287" i="1"/>
  <c r="V287" i="1" s="1"/>
  <c r="Q288" i="1"/>
  <c r="Q289" i="1"/>
  <c r="V289" i="1" s="1"/>
  <c r="Q290" i="1"/>
  <c r="Q291" i="1"/>
  <c r="V291" i="1" s="1"/>
  <c r="Q292" i="1"/>
  <c r="Q293" i="1"/>
  <c r="V293" i="1" s="1"/>
  <c r="Q294" i="1"/>
  <c r="V294" i="1" s="1"/>
  <c r="Q295" i="1"/>
  <c r="Q296" i="1"/>
  <c r="Q297" i="1"/>
  <c r="V297" i="1" s="1"/>
  <c r="Q298" i="1"/>
  <c r="Q299" i="1"/>
  <c r="V299" i="1" s="1"/>
  <c r="Q300" i="1"/>
  <c r="Q301" i="1"/>
  <c r="V301" i="1" s="1"/>
  <c r="Q302" i="1"/>
  <c r="V302" i="1" s="1"/>
  <c r="Q303" i="1"/>
  <c r="V303" i="1" s="1"/>
  <c r="Q304" i="1"/>
  <c r="Q305" i="1"/>
  <c r="V305" i="1" s="1"/>
  <c r="Q306" i="1"/>
  <c r="Q307" i="1"/>
  <c r="V307" i="1" s="1"/>
  <c r="Q308" i="1"/>
  <c r="Q309" i="1"/>
  <c r="V309" i="1" s="1"/>
  <c r="Q310" i="1"/>
  <c r="Q311" i="1"/>
  <c r="V311" i="1" s="1"/>
  <c r="Q312" i="1"/>
  <c r="Q313" i="1"/>
  <c r="V313" i="1" s="1"/>
  <c r="Q314" i="1"/>
  <c r="Q315" i="1"/>
  <c r="V315" i="1" s="1"/>
  <c r="Q316" i="1"/>
  <c r="Q317" i="1"/>
  <c r="V317" i="1" s="1"/>
  <c r="Q318" i="1"/>
  <c r="V318" i="1" s="1"/>
  <c r="Q319" i="1"/>
  <c r="V319" i="1" s="1"/>
  <c r="Q320" i="1"/>
  <c r="Q321" i="1"/>
  <c r="V321" i="1" s="1"/>
  <c r="Q322" i="1"/>
  <c r="Q323" i="1"/>
  <c r="V323" i="1" s="1"/>
  <c r="Q324" i="1"/>
  <c r="Q325" i="1"/>
  <c r="V325" i="1" s="1"/>
  <c r="Q326" i="1"/>
  <c r="Q327" i="1"/>
  <c r="V327" i="1" s="1"/>
  <c r="Q328" i="1"/>
  <c r="Q329" i="1"/>
  <c r="V329" i="1" s="1"/>
  <c r="Q330" i="1"/>
  <c r="Q331" i="1"/>
  <c r="V331" i="1" s="1"/>
  <c r="Q332" i="1"/>
  <c r="Q333" i="1"/>
  <c r="V333" i="1" s="1"/>
  <c r="Q334" i="1"/>
  <c r="V334" i="1" s="1"/>
  <c r="Q335" i="1"/>
  <c r="V335" i="1" s="1"/>
  <c r="Q336" i="1"/>
  <c r="Q337" i="1"/>
  <c r="V337" i="1" s="1"/>
  <c r="Q338" i="1"/>
  <c r="Q339" i="1"/>
  <c r="V339" i="1" s="1"/>
  <c r="Q340" i="1"/>
  <c r="Q341" i="1"/>
  <c r="V341" i="1" s="1"/>
  <c r="Q342" i="1"/>
  <c r="Q343" i="1"/>
  <c r="V343" i="1" s="1"/>
  <c r="Q344" i="1"/>
  <c r="Q345" i="1"/>
  <c r="V345" i="1" s="1"/>
  <c r="Q346" i="1"/>
  <c r="Q347" i="1"/>
  <c r="V347" i="1" s="1"/>
  <c r="Q348" i="1"/>
  <c r="Q349" i="1"/>
  <c r="V349" i="1" s="1"/>
  <c r="Q350" i="1"/>
  <c r="V350" i="1" s="1"/>
  <c r="Q351" i="1"/>
  <c r="V351" i="1" s="1"/>
  <c r="Q352" i="1"/>
  <c r="Q353" i="1"/>
  <c r="V353" i="1" s="1"/>
  <c r="Q354" i="1"/>
  <c r="Q355" i="1"/>
  <c r="V355" i="1" s="1"/>
  <c r="Q356" i="1"/>
  <c r="Q357" i="1"/>
  <c r="V357" i="1" s="1"/>
  <c r="Q358" i="1"/>
  <c r="Q359" i="1"/>
  <c r="V359" i="1" s="1"/>
  <c r="Q360" i="1"/>
  <c r="Q361" i="1"/>
  <c r="V361" i="1" s="1"/>
  <c r="Q362" i="1"/>
  <c r="Q363" i="1"/>
  <c r="V363" i="1" s="1"/>
  <c r="Q364" i="1"/>
  <c r="Q365" i="1"/>
  <c r="V365" i="1" s="1"/>
  <c r="Q366" i="1"/>
  <c r="V366" i="1" s="1"/>
  <c r="Q367" i="1"/>
  <c r="V367" i="1" s="1"/>
  <c r="Q368" i="1"/>
  <c r="Q369" i="1"/>
  <c r="V369" i="1" s="1"/>
  <c r="Q370" i="1"/>
  <c r="Q371" i="1"/>
  <c r="V371" i="1" s="1"/>
  <c r="Q372" i="1"/>
  <c r="Q373" i="1"/>
  <c r="V373" i="1" s="1"/>
  <c r="Q374" i="1"/>
  <c r="Q375" i="1"/>
  <c r="V375" i="1" s="1"/>
  <c r="Q376" i="1"/>
  <c r="Q377" i="1"/>
  <c r="V377" i="1" s="1"/>
  <c r="Q378" i="1"/>
  <c r="Q379" i="1"/>
  <c r="V379" i="1" s="1"/>
  <c r="Q380" i="1"/>
  <c r="Q381" i="1"/>
  <c r="V381" i="1" s="1"/>
  <c r="Q382" i="1"/>
  <c r="V382" i="1" s="1"/>
  <c r="Q383" i="1"/>
  <c r="V383" i="1" s="1"/>
  <c r="Q384" i="1"/>
  <c r="Q385" i="1"/>
  <c r="V385" i="1" s="1"/>
  <c r="Q386" i="1"/>
  <c r="Q387" i="1"/>
  <c r="V387" i="1" s="1"/>
  <c r="Q388" i="1"/>
  <c r="Q389" i="1"/>
  <c r="V389" i="1" s="1"/>
  <c r="Q390" i="1"/>
  <c r="V390" i="1" s="1"/>
  <c r="Q391" i="1"/>
  <c r="V391" i="1" s="1"/>
  <c r="Q392" i="1"/>
  <c r="Q393" i="1"/>
  <c r="V393" i="1" s="1"/>
  <c r="Q394" i="1"/>
  <c r="Q395" i="1"/>
  <c r="V395" i="1" s="1"/>
  <c r="Q396" i="1"/>
  <c r="Q397" i="1"/>
  <c r="V397" i="1" s="1"/>
  <c r="Q398" i="1"/>
  <c r="V398" i="1" s="1"/>
  <c r="Q399" i="1"/>
  <c r="V399" i="1" s="1"/>
  <c r="Q400" i="1"/>
  <c r="Q401" i="1"/>
  <c r="V401" i="1" s="1"/>
  <c r="Q402" i="1"/>
  <c r="R37" i="1"/>
  <c r="R38" i="1"/>
  <c r="R39" i="1"/>
  <c r="R40"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12" i="1"/>
  <c r="R113" i="1"/>
  <c r="R114" i="1"/>
  <c r="R115" i="1"/>
  <c r="R116" i="1"/>
  <c r="R117" i="1"/>
  <c r="R118" i="1"/>
  <c r="R119" i="1"/>
  <c r="R120" i="1"/>
  <c r="R121" i="1"/>
  <c r="R122" i="1"/>
  <c r="R123" i="1"/>
  <c r="R124" i="1"/>
  <c r="R125" i="1"/>
  <c r="R126" i="1"/>
  <c r="R127" i="1"/>
  <c r="R128" i="1"/>
  <c r="R129" i="1"/>
  <c r="R130" i="1"/>
  <c r="R131" i="1"/>
  <c r="R132" i="1"/>
  <c r="R133" i="1"/>
  <c r="R134" i="1"/>
  <c r="R135" i="1"/>
  <c r="R136" i="1"/>
  <c r="R137" i="1"/>
  <c r="R138" i="1"/>
  <c r="R139" i="1"/>
  <c r="R140" i="1"/>
  <c r="R141" i="1"/>
  <c r="R142" i="1"/>
  <c r="R143" i="1"/>
  <c r="R144" i="1"/>
  <c r="R145" i="1"/>
  <c r="R146" i="1"/>
  <c r="R147" i="1"/>
  <c r="R148" i="1"/>
  <c r="R149" i="1"/>
  <c r="R150" i="1"/>
  <c r="R151" i="1"/>
  <c r="R152" i="1"/>
  <c r="R153" i="1"/>
  <c r="R154" i="1"/>
  <c r="R155" i="1"/>
  <c r="R156" i="1"/>
  <c r="R157" i="1"/>
  <c r="R158" i="1"/>
  <c r="R159" i="1"/>
  <c r="R160" i="1"/>
  <c r="R161" i="1"/>
  <c r="R162" i="1"/>
  <c r="R163" i="1"/>
  <c r="R164" i="1"/>
  <c r="R165" i="1"/>
  <c r="R166" i="1"/>
  <c r="R167" i="1"/>
  <c r="R168" i="1"/>
  <c r="R169" i="1"/>
  <c r="R170" i="1"/>
  <c r="R171" i="1"/>
  <c r="R172" i="1"/>
  <c r="R173" i="1"/>
  <c r="R174" i="1"/>
  <c r="R175" i="1"/>
  <c r="R176" i="1"/>
  <c r="R177" i="1"/>
  <c r="R178" i="1"/>
  <c r="R179" i="1"/>
  <c r="R180" i="1"/>
  <c r="R181" i="1"/>
  <c r="R182" i="1"/>
  <c r="R183" i="1"/>
  <c r="R184" i="1"/>
  <c r="R185" i="1"/>
  <c r="R186" i="1"/>
  <c r="R187" i="1"/>
  <c r="R188" i="1"/>
  <c r="R189" i="1"/>
  <c r="R190" i="1"/>
  <c r="R191" i="1"/>
  <c r="R192" i="1"/>
  <c r="R193" i="1"/>
  <c r="R194" i="1"/>
  <c r="R195" i="1"/>
  <c r="R196" i="1"/>
  <c r="R197" i="1"/>
  <c r="R198" i="1"/>
  <c r="R199" i="1"/>
  <c r="R200" i="1"/>
  <c r="R201" i="1"/>
  <c r="R202" i="1"/>
  <c r="R203" i="1"/>
  <c r="R204" i="1"/>
  <c r="R205" i="1"/>
  <c r="R206" i="1"/>
  <c r="R207" i="1"/>
  <c r="R208" i="1"/>
  <c r="R209" i="1"/>
  <c r="R210" i="1"/>
  <c r="R211" i="1"/>
  <c r="R212" i="1"/>
  <c r="R213" i="1"/>
  <c r="R214" i="1"/>
  <c r="R215" i="1"/>
  <c r="R216" i="1"/>
  <c r="R217" i="1"/>
  <c r="R218" i="1"/>
  <c r="R219" i="1"/>
  <c r="R220" i="1"/>
  <c r="R221" i="1"/>
  <c r="R222" i="1"/>
  <c r="R223" i="1"/>
  <c r="R224" i="1"/>
  <c r="R225" i="1"/>
  <c r="R226" i="1"/>
  <c r="R227" i="1"/>
  <c r="R228" i="1"/>
  <c r="R229" i="1"/>
  <c r="R230" i="1"/>
  <c r="R231" i="1"/>
  <c r="R232" i="1"/>
  <c r="R233" i="1"/>
  <c r="R234" i="1"/>
  <c r="R235" i="1"/>
  <c r="R236" i="1"/>
  <c r="R237" i="1"/>
  <c r="R238" i="1"/>
  <c r="R239" i="1"/>
  <c r="R240" i="1"/>
  <c r="R241" i="1"/>
  <c r="R242" i="1"/>
  <c r="R243" i="1"/>
  <c r="R244" i="1"/>
  <c r="R245" i="1"/>
  <c r="R246" i="1"/>
  <c r="R247" i="1"/>
  <c r="R248" i="1"/>
  <c r="R249" i="1"/>
  <c r="R250" i="1"/>
  <c r="R251" i="1"/>
  <c r="R252" i="1"/>
  <c r="R253" i="1"/>
  <c r="R254" i="1"/>
  <c r="R255" i="1"/>
  <c r="R256" i="1"/>
  <c r="R257" i="1"/>
  <c r="R258" i="1"/>
  <c r="R259" i="1"/>
  <c r="R260" i="1"/>
  <c r="R261" i="1"/>
  <c r="R262" i="1"/>
  <c r="R263" i="1"/>
  <c r="R264" i="1"/>
  <c r="R265" i="1"/>
  <c r="R266" i="1"/>
  <c r="R267" i="1"/>
  <c r="R268" i="1"/>
  <c r="R269" i="1"/>
  <c r="R270" i="1"/>
  <c r="R271" i="1"/>
  <c r="R272" i="1"/>
  <c r="R273" i="1"/>
  <c r="R274" i="1"/>
  <c r="R275" i="1"/>
  <c r="R276" i="1"/>
  <c r="R277" i="1"/>
  <c r="R278" i="1"/>
  <c r="R279" i="1"/>
  <c r="R280" i="1"/>
  <c r="R281" i="1"/>
  <c r="R282" i="1"/>
  <c r="R283" i="1"/>
  <c r="R284" i="1"/>
  <c r="R285" i="1"/>
  <c r="R286" i="1"/>
  <c r="R287" i="1"/>
  <c r="R288" i="1"/>
  <c r="R289" i="1"/>
  <c r="R290" i="1"/>
  <c r="R291" i="1"/>
  <c r="R292" i="1"/>
  <c r="R293" i="1"/>
  <c r="R294" i="1"/>
  <c r="R295" i="1"/>
  <c r="R296" i="1"/>
  <c r="R297" i="1"/>
  <c r="R298" i="1"/>
  <c r="R299" i="1"/>
  <c r="R300" i="1"/>
  <c r="R301" i="1"/>
  <c r="R302" i="1"/>
  <c r="R303" i="1"/>
  <c r="R304" i="1"/>
  <c r="R305" i="1"/>
  <c r="R306" i="1"/>
  <c r="R307" i="1"/>
  <c r="R308" i="1"/>
  <c r="R309" i="1"/>
  <c r="R310" i="1"/>
  <c r="R311" i="1"/>
  <c r="R312" i="1"/>
  <c r="R313" i="1"/>
  <c r="R314" i="1"/>
  <c r="R315" i="1"/>
  <c r="R316" i="1"/>
  <c r="R317" i="1"/>
  <c r="R318" i="1"/>
  <c r="R319" i="1"/>
  <c r="R320" i="1"/>
  <c r="R321" i="1"/>
  <c r="R322" i="1"/>
  <c r="R323" i="1"/>
  <c r="R324" i="1"/>
  <c r="R325" i="1"/>
  <c r="R326" i="1"/>
  <c r="R327" i="1"/>
  <c r="R328" i="1"/>
  <c r="R329" i="1"/>
  <c r="R330" i="1"/>
  <c r="R331" i="1"/>
  <c r="R332" i="1"/>
  <c r="R333" i="1"/>
  <c r="R334" i="1"/>
  <c r="R335" i="1"/>
  <c r="R336" i="1"/>
  <c r="R337" i="1"/>
  <c r="R338" i="1"/>
  <c r="R339" i="1"/>
  <c r="R340" i="1"/>
  <c r="R341" i="1"/>
  <c r="R342" i="1"/>
  <c r="R343" i="1"/>
  <c r="R344" i="1"/>
  <c r="R345" i="1"/>
  <c r="R346" i="1"/>
  <c r="R347" i="1"/>
  <c r="R348" i="1"/>
  <c r="R349" i="1"/>
  <c r="R350" i="1"/>
  <c r="R351" i="1"/>
  <c r="R352" i="1"/>
  <c r="R353" i="1"/>
  <c r="R354" i="1"/>
  <c r="R355" i="1"/>
  <c r="R356" i="1"/>
  <c r="R357" i="1"/>
  <c r="R358" i="1"/>
  <c r="R359" i="1"/>
  <c r="R360" i="1"/>
  <c r="R361" i="1"/>
  <c r="R362" i="1"/>
  <c r="R363" i="1"/>
  <c r="R364" i="1"/>
  <c r="R365" i="1"/>
  <c r="R366" i="1"/>
  <c r="R367" i="1"/>
  <c r="R368" i="1"/>
  <c r="R369" i="1"/>
  <c r="R370" i="1"/>
  <c r="R371" i="1"/>
  <c r="R372" i="1"/>
  <c r="R373" i="1"/>
  <c r="R374" i="1"/>
  <c r="R375" i="1"/>
  <c r="R376" i="1"/>
  <c r="R377" i="1"/>
  <c r="R378" i="1"/>
  <c r="R379" i="1"/>
  <c r="R380" i="1"/>
  <c r="R381" i="1"/>
  <c r="R382" i="1"/>
  <c r="R383" i="1"/>
  <c r="R384" i="1"/>
  <c r="R385" i="1"/>
  <c r="R386" i="1"/>
  <c r="R387" i="1"/>
  <c r="R388" i="1"/>
  <c r="R389" i="1"/>
  <c r="R390" i="1"/>
  <c r="R391" i="1"/>
  <c r="R392" i="1"/>
  <c r="R393" i="1"/>
  <c r="R394" i="1"/>
  <c r="R395" i="1"/>
  <c r="R396" i="1"/>
  <c r="R397" i="1"/>
  <c r="R398" i="1"/>
  <c r="R399" i="1"/>
  <c r="R400" i="1"/>
  <c r="R401" i="1"/>
  <c r="R402" i="1"/>
  <c r="S37" i="1"/>
  <c r="T37" i="1" s="1"/>
  <c r="S38" i="1"/>
  <c r="S39" i="1"/>
  <c r="S40" i="1"/>
  <c r="S41" i="1"/>
  <c r="T41" i="1" s="1"/>
  <c r="S42" i="1"/>
  <c r="T42" i="1" s="1"/>
  <c r="S43" i="1"/>
  <c r="T43" i="1" s="1"/>
  <c r="S44" i="1"/>
  <c r="T44" i="1" s="1"/>
  <c r="S45" i="1"/>
  <c r="T45" i="1" s="1"/>
  <c r="S46" i="1"/>
  <c r="S47" i="1"/>
  <c r="S48" i="1"/>
  <c r="S49" i="1"/>
  <c r="T49" i="1" s="1"/>
  <c r="S50" i="1"/>
  <c r="T50" i="1" s="1"/>
  <c r="S51" i="1"/>
  <c r="T51" i="1" s="1"/>
  <c r="S52" i="1"/>
  <c r="S53" i="1"/>
  <c r="T53" i="1" s="1"/>
  <c r="S54" i="1"/>
  <c r="S55" i="1"/>
  <c r="S56" i="1"/>
  <c r="T56" i="1" s="1"/>
  <c r="S57" i="1"/>
  <c r="T57" i="1" s="1"/>
  <c r="S58" i="1"/>
  <c r="T58" i="1" s="1"/>
  <c r="S59" i="1"/>
  <c r="S60" i="1"/>
  <c r="S61" i="1"/>
  <c r="T61" i="1" s="1"/>
  <c r="S62" i="1"/>
  <c r="S63" i="1"/>
  <c r="S64" i="1"/>
  <c r="S65" i="1"/>
  <c r="T65" i="1" s="1"/>
  <c r="S66" i="1"/>
  <c r="T66" i="1" s="1"/>
  <c r="S67" i="1"/>
  <c r="T67" i="1" s="1"/>
  <c r="S68" i="1"/>
  <c r="T68" i="1" s="1"/>
  <c r="S69" i="1"/>
  <c r="T69" i="1" s="1"/>
  <c r="S70" i="1"/>
  <c r="T70" i="1" s="1"/>
  <c r="S71" i="1"/>
  <c r="S72" i="1"/>
  <c r="S73" i="1"/>
  <c r="T73" i="1" s="1"/>
  <c r="S74" i="1"/>
  <c r="T74" i="1" s="1"/>
  <c r="S75" i="1"/>
  <c r="T75" i="1" s="1"/>
  <c r="S76" i="1"/>
  <c r="T76" i="1" s="1"/>
  <c r="S77" i="1"/>
  <c r="T77" i="1" s="1"/>
  <c r="S78" i="1"/>
  <c r="S79" i="1"/>
  <c r="S80" i="1"/>
  <c r="T80" i="1" s="1"/>
  <c r="S81" i="1"/>
  <c r="T81" i="1" s="1"/>
  <c r="S82" i="1"/>
  <c r="T82" i="1" s="1"/>
  <c r="S83" i="1"/>
  <c r="S84" i="1"/>
  <c r="T84" i="1" s="1"/>
  <c r="S85" i="1"/>
  <c r="T85" i="1" s="1"/>
  <c r="S86" i="1"/>
  <c r="S87" i="1"/>
  <c r="S88" i="1"/>
  <c r="S89" i="1"/>
  <c r="T89" i="1" s="1"/>
  <c r="S90" i="1"/>
  <c r="T90" i="1" s="1"/>
  <c r="S91" i="1"/>
  <c r="T91" i="1" s="1"/>
  <c r="S92" i="1"/>
  <c r="T92" i="1" s="1"/>
  <c r="S93" i="1"/>
  <c r="T93" i="1" s="1"/>
  <c r="S94" i="1"/>
  <c r="S95" i="1"/>
  <c r="S96" i="1"/>
  <c r="S97" i="1"/>
  <c r="T97" i="1" s="1"/>
  <c r="S98" i="1"/>
  <c r="T98" i="1" s="1"/>
  <c r="S99" i="1"/>
  <c r="T99" i="1" s="1"/>
  <c r="S100" i="1"/>
  <c r="T100" i="1" s="1"/>
  <c r="S101" i="1"/>
  <c r="T101" i="1" s="1"/>
  <c r="S102" i="1"/>
  <c r="S103" i="1"/>
  <c r="S104" i="1"/>
  <c r="S105" i="1"/>
  <c r="T105" i="1" s="1"/>
  <c r="S106" i="1"/>
  <c r="T106" i="1" s="1"/>
  <c r="S107" i="1"/>
  <c r="T107" i="1" s="1"/>
  <c r="S108" i="1"/>
  <c r="T108" i="1" s="1"/>
  <c r="S109" i="1"/>
  <c r="T109" i="1" s="1"/>
  <c r="S110" i="1"/>
  <c r="S111" i="1"/>
  <c r="S112" i="1"/>
  <c r="S113" i="1"/>
  <c r="T113" i="1" s="1"/>
  <c r="S114" i="1"/>
  <c r="T114" i="1" s="1"/>
  <c r="S115" i="1"/>
  <c r="T115" i="1" s="1"/>
  <c r="S116" i="1"/>
  <c r="T116" i="1" s="1"/>
  <c r="S117" i="1"/>
  <c r="T117" i="1" s="1"/>
  <c r="S118" i="1"/>
  <c r="S119" i="1"/>
  <c r="S120" i="1"/>
  <c r="S121" i="1"/>
  <c r="T121" i="1" s="1"/>
  <c r="S122" i="1"/>
  <c r="T122" i="1" s="1"/>
  <c r="S123" i="1"/>
  <c r="T123" i="1" s="1"/>
  <c r="S124" i="1"/>
  <c r="T124" i="1" s="1"/>
  <c r="S125" i="1"/>
  <c r="T125" i="1" s="1"/>
  <c r="S126" i="1"/>
  <c r="S127" i="1"/>
  <c r="S128" i="1"/>
  <c r="S129" i="1"/>
  <c r="T129" i="1" s="1"/>
  <c r="S130" i="1"/>
  <c r="T130" i="1" s="1"/>
  <c r="S131" i="1"/>
  <c r="T131" i="1" s="1"/>
  <c r="S132" i="1"/>
  <c r="T132" i="1" s="1"/>
  <c r="S133" i="1"/>
  <c r="T133" i="1" s="1"/>
  <c r="S134" i="1"/>
  <c r="S135" i="1"/>
  <c r="S136" i="1"/>
  <c r="S137" i="1"/>
  <c r="T137" i="1" s="1"/>
  <c r="S138" i="1"/>
  <c r="T138" i="1" s="1"/>
  <c r="S139" i="1"/>
  <c r="T139" i="1" s="1"/>
  <c r="S140" i="1"/>
  <c r="T140" i="1" s="1"/>
  <c r="S141" i="1"/>
  <c r="T141" i="1" s="1"/>
  <c r="S142" i="1"/>
  <c r="S143" i="1"/>
  <c r="S144" i="1"/>
  <c r="S145" i="1"/>
  <c r="T145" i="1" s="1"/>
  <c r="S146" i="1"/>
  <c r="T146" i="1" s="1"/>
  <c r="S147" i="1"/>
  <c r="T147" i="1" s="1"/>
  <c r="S148" i="1"/>
  <c r="T148" i="1" s="1"/>
  <c r="S149" i="1"/>
  <c r="T149" i="1" s="1"/>
  <c r="S150" i="1"/>
  <c r="S151" i="1"/>
  <c r="S152" i="1"/>
  <c r="S153" i="1"/>
  <c r="T153" i="1" s="1"/>
  <c r="S154" i="1"/>
  <c r="T154" i="1" s="1"/>
  <c r="S155" i="1"/>
  <c r="T155" i="1" s="1"/>
  <c r="S156" i="1"/>
  <c r="T156" i="1" s="1"/>
  <c r="S157" i="1"/>
  <c r="T157" i="1" s="1"/>
  <c r="S158" i="1"/>
  <c r="S159" i="1"/>
  <c r="S160" i="1"/>
  <c r="S161" i="1"/>
  <c r="T161" i="1" s="1"/>
  <c r="S162" i="1"/>
  <c r="T162" i="1" s="1"/>
  <c r="S163" i="1"/>
  <c r="T163" i="1" s="1"/>
  <c r="S164" i="1"/>
  <c r="T164" i="1" s="1"/>
  <c r="S165" i="1"/>
  <c r="T165" i="1" s="1"/>
  <c r="S166" i="1"/>
  <c r="S167" i="1"/>
  <c r="S168" i="1"/>
  <c r="T168" i="1" s="1"/>
  <c r="S169" i="1"/>
  <c r="T169" i="1" s="1"/>
  <c r="S170" i="1"/>
  <c r="T170" i="1" s="1"/>
  <c r="S171" i="1"/>
  <c r="T171" i="1" s="1"/>
  <c r="S172" i="1"/>
  <c r="T172" i="1" s="1"/>
  <c r="S173" i="1"/>
  <c r="T173" i="1" s="1"/>
  <c r="S174" i="1"/>
  <c r="S175" i="1"/>
  <c r="S176" i="1"/>
  <c r="T176" i="1" s="1"/>
  <c r="S177" i="1"/>
  <c r="T177" i="1" s="1"/>
  <c r="S178" i="1"/>
  <c r="T178" i="1" s="1"/>
  <c r="S179" i="1"/>
  <c r="T179" i="1" s="1"/>
  <c r="S180" i="1"/>
  <c r="T180" i="1" s="1"/>
  <c r="S181" i="1"/>
  <c r="T181" i="1" s="1"/>
  <c r="S182" i="1"/>
  <c r="S183" i="1"/>
  <c r="S184" i="1"/>
  <c r="T184" i="1" s="1"/>
  <c r="S185" i="1"/>
  <c r="T185" i="1" s="1"/>
  <c r="S186" i="1"/>
  <c r="T186" i="1" s="1"/>
  <c r="S187" i="1"/>
  <c r="T187" i="1" s="1"/>
  <c r="S188" i="1"/>
  <c r="T188" i="1" s="1"/>
  <c r="S189" i="1"/>
  <c r="S190" i="1"/>
  <c r="S191" i="1"/>
  <c r="S192" i="1"/>
  <c r="T192" i="1" s="1"/>
  <c r="S193" i="1"/>
  <c r="T193" i="1" s="1"/>
  <c r="S194" i="1"/>
  <c r="T194" i="1" s="1"/>
  <c r="S195" i="1"/>
  <c r="T195" i="1" s="1"/>
  <c r="S196" i="1"/>
  <c r="T196" i="1" s="1"/>
  <c r="S197" i="1"/>
  <c r="T197" i="1" s="1"/>
  <c r="S198" i="1"/>
  <c r="S199" i="1"/>
  <c r="S200" i="1"/>
  <c r="S201" i="1"/>
  <c r="T201" i="1" s="1"/>
  <c r="S202" i="1"/>
  <c r="T202" i="1" s="1"/>
  <c r="S203" i="1"/>
  <c r="T203" i="1" s="1"/>
  <c r="S204" i="1"/>
  <c r="T204" i="1" s="1"/>
  <c r="S205" i="1"/>
  <c r="T205" i="1" s="1"/>
  <c r="S206" i="1"/>
  <c r="S207" i="1"/>
  <c r="S208" i="1"/>
  <c r="S209" i="1"/>
  <c r="T209" i="1" s="1"/>
  <c r="S210" i="1"/>
  <c r="T210" i="1" s="1"/>
  <c r="S211" i="1"/>
  <c r="T211" i="1" s="1"/>
  <c r="S212" i="1"/>
  <c r="T212" i="1" s="1"/>
  <c r="S213" i="1"/>
  <c r="T213" i="1" s="1"/>
  <c r="S214" i="1"/>
  <c r="S215" i="1"/>
  <c r="S216" i="1"/>
  <c r="S217" i="1"/>
  <c r="T217" i="1" s="1"/>
  <c r="S218" i="1"/>
  <c r="T218" i="1" s="1"/>
  <c r="S219" i="1"/>
  <c r="T219" i="1" s="1"/>
  <c r="S220" i="1"/>
  <c r="T220" i="1" s="1"/>
  <c r="S221" i="1"/>
  <c r="T221" i="1" s="1"/>
  <c r="S222" i="1"/>
  <c r="S223" i="1"/>
  <c r="S224" i="1"/>
  <c r="T224" i="1" s="1"/>
  <c r="S225" i="1"/>
  <c r="T225" i="1" s="1"/>
  <c r="S226" i="1"/>
  <c r="T226" i="1" s="1"/>
  <c r="S227" i="1"/>
  <c r="T227" i="1" s="1"/>
  <c r="S228" i="1"/>
  <c r="T228" i="1" s="1"/>
  <c r="S229" i="1"/>
  <c r="T229" i="1" s="1"/>
  <c r="S230" i="1"/>
  <c r="S231" i="1"/>
  <c r="S232" i="1"/>
  <c r="T232" i="1" s="1"/>
  <c r="S233" i="1"/>
  <c r="T233" i="1" s="1"/>
  <c r="S234" i="1"/>
  <c r="T234" i="1" s="1"/>
  <c r="S235" i="1"/>
  <c r="S236" i="1"/>
  <c r="T236" i="1" s="1"/>
  <c r="S237" i="1"/>
  <c r="T237" i="1" s="1"/>
  <c r="S238" i="1"/>
  <c r="S239" i="1"/>
  <c r="S240" i="1"/>
  <c r="T240" i="1" s="1"/>
  <c r="S241" i="1"/>
  <c r="T241" i="1" s="1"/>
  <c r="S242" i="1"/>
  <c r="T242" i="1" s="1"/>
  <c r="S243" i="1"/>
  <c r="T243" i="1" s="1"/>
  <c r="S244" i="1"/>
  <c r="T244" i="1" s="1"/>
  <c r="S245" i="1"/>
  <c r="T245" i="1" s="1"/>
  <c r="S246" i="1"/>
  <c r="S247" i="1"/>
  <c r="S248" i="1"/>
  <c r="T248" i="1" s="1"/>
  <c r="S249" i="1"/>
  <c r="T249" i="1" s="1"/>
  <c r="S250" i="1"/>
  <c r="T250" i="1" s="1"/>
  <c r="S251" i="1"/>
  <c r="T251" i="1" s="1"/>
  <c r="S252" i="1"/>
  <c r="T252" i="1" s="1"/>
  <c r="S253" i="1"/>
  <c r="T253" i="1" s="1"/>
  <c r="S254" i="1"/>
  <c r="S255" i="1"/>
  <c r="S256" i="1"/>
  <c r="T256" i="1" s="1"/>
  <c r="S257" i="1"/>
  <c r="T257" i="1" s="1"/>
  <c r="S258" i="1"/>
  <c r="T258" i="1" s="1"/>
  <c r="S259" i="1"/>
  <c r="T259" i="1" s="1"/>
  <c r="S260" i="1"/>
  <c r="T260" i="1" s="1"/>
  <c r="S261" i="1"/>
  <c r="T261" i="1" s="1"/>
  <c r="S262" i="1"/>
  <c r="S263" i="1"/>
  <c r="S264" i="1"/>
  <c r="T264" i="1" s="1"/>
  <c r="S265" i="1"/>
  <c r="T265" i="1" s="1"/>
  <c r="S266" i="1"/>
  <c r="T266" i="1" s="1"/>
  <c r="S267" i="1"/>
  <c r="T267" i="1" s="1"/>
  <c r="S268" i="1"/>
  <c r="T268" i="1" s="1"/>
  <c r="S269" i="1"/>
  <c r="T269" i="1" s="1"/>
  <c r="S270" i="1"/>
  <c r="S271" i="1"/>
  <c r="S272" i="1"/>
  <c r="T272" i="1" s="1"/>
  <c r="S273" i="1"/>
  <c r="T273" i="1" s="1"/>
  <c r="S274" i="1"/>
  <c r="T274" i="1" s="1"/>
  <c r="S275" i="1"/>
  <c r="S276" i="1"/>
  <c r="T276" i="1" s="1"/>
  <c r="S277" i="1"/>
  <c r="T277" i="1" s="1"/>
  <c r="S278" i="1"/>
  <c r="S279" i="1"/>
  <c r="S280" i="1"/>
  <c r="T280" i="1" s="1"/>
  <c r="S281" i="1"/>
  <c r="T281" i="1" s="1"/>
  <c r="S282" i="1"/>
  <c r="T282" i="1" s="1"/>
  <c r="S283" i="1"/>
  <c r="T283" i="1" s="1"/>
  <c r="S284" i="1"/>
  <c r="T284" i="1" s="1"/>
  <c r="S285" i="1"/>
  <c r="S286" i="1"/>
  <c r="S287" i="1"/>
  <c r="S288" i="1"/>
  <c r="T288" i="1" s="1"/>
  <c r="S289" i="1"/>
  <c r="T289" i="1" s="1"/>
  <c r="S290" i="1"/>
  <c r="T290" i="1" s="1"/>
  <c r="S291" i="1"/>
  <c r="T291" i="1" s="1"/>
  <c r="S292" i="1"/>
  <c r="T292" i="1" s="1"/>
  <c r="S293" i="1"/>
  <c r="T293" i="1" s="1"/>
  <c r="S294" i="1"/>
  <c r="T294" i="1" s="1"/>
  <c r="S295" i="1"/>
  <c r="S296" i="1"/>
  <c r="S297" i="1"/>
  <c r="T297" i="1" s="1"/>
  <c r="S298" i="1"/>
  <c r="T298" i="1" s="1"/>
  <c r="S299" i="1"/>
  <c r="T299" i="1" s="1"/>
  <c r="S300" i="1"/>
  <c r="T300" i="1" s="1"/>
  <c r="S301" i="1"/>
  <c r="T301" i="1" s="1"/>
  <c r="S302" i="1"/>
  <c r="S303" i="1"/>
  <c r="S304" i="1"/>
  <c r="T304" i="1" s="1"/>
  <c r="S305" i="1"/>
  <c r="T305" i="1" s="1"/>
  <c r="S306" i="1"/>
  <c r="T306" i="1" s="1"/>
  <c r="S307" i="1"/>
  <c r="T307" i="1" s="1"/>
  <c r="S308" i="1"/>
  <c r="T308" i="1" s="1"/>
  <c r="S309" i="1"/>
  <c r="T309" i="1" s="1"/>
  <c r="S310" i="1"/>
  <c r="T310" i="1" s="1"/>
  <c r="S311" i="1"/>
  <c r="S312" i="1"/>
  <c r="T312" i="1" s="1"/>
  <c r="S313" i="1"/>
  <c r="T313" i="1" s="1"/>
  <c r="S314" i="1"/>
  <c r="T314" i="1" s="1"/>
  <c r="S315" i="1"/>
  <c r="T315" i="1" s="1"/>
  <c r="S316" i="1"/>
  <c r="T316" i="1" s="1"/>
  <c r="S317" i="1"/>
  <c r="T317" i="1" s="1"/>
  <c r="S318" i="1"/>
  <c r="S319" i="1"/>
  <c r="S320" i="1"/>
  <c r="T320" i="1" s="1"/>
  <c r="S321" i="1"/>
  <c r="T321" i="1" s="1"/>
  <c r="S322" i="1"/>
  <c r="T322" i="1" s="1"/>
  <c r="S323" i="1"/>
  <c r="T323" i="1" s="1"/>
  <c r="S324" i="1"/>
  <c r="T324" i="1" s="1"/>
  <c r="S325" i="1"/>
  <c r="T325" i="1" s="1"/>
  <c r="S326" i="1"/>
  <c r="S327" i="1"/>
  <c r="S328" i="1"/>
  <c r="T328" i="1" s="1"/>
  <c r="S329" i="1"/>
  <c r="T329" i="1" s="1"/>
  <c r="S330" i="1"/>
  <c r="T330" i="1" s="1"/>
  <c r="S331" i="1"/>
  <c r="T331" i="1" s="1"/>
  <c r="S332" i="1"/>
  <c r="T332" i="1" s="1"/>
  <c r="S333" i="1"/>
  <c r="T333" i="1" s="1"/>
  <c r="S334" i="1"/>
  <c r="T334" i="1" s="1"/>
  <c r="S335" i="1"/>
  <c r="S336" i="1"/>
  <c r="S337" i="1"/>
  <c r="T337" i="1" s="1"/>
  <c r="S338" i="1"/>
  <c r="T338" i="1" s="1"/>
  <c r="S339" i="1"/>
  <c r="T339" i="1" s="1"/>
  <c r="S340" i="1"/>
  <c r="T340" i="1" s="1"/>
  <c r="S341" i="1"/>
  <c r="T341" i="1" s="1"/>
  <c r="S342" i="1"/>
  <c r="S343" i="1"/>
  <c r="S344" i="1"/>
  <c r="T344" i="1" s="1"/>
  <c r="S345" i="1"/>
  <c r="T345" i="1" s="1"/>
  <c r="S346" i="1"/>
  <c r="T346" i="1" s="1"/>
  <c r="S347" i="1"/>
  <c r="T347" i="1" s="1"/>
  <c r="S348" i="1"/>
  <c r="T348" i="1" s="1"/>
  <c r="S349" i="1"/>
  <c r="T349" i="1" s="1"/>
  <c r="S350" i="1"/>
  <c r="S351" i="1"/>
  <c r="S352" i="1"/>
  <c r="T352" i="1" s="1"/>
  <c r="S353" i="1"/>
  <c r="T353" i="1" s="1"/>
  <c r="S354" i="1"/>
  <c r="T354" i="1" s="1"/>
  <c r="S355" i="1"/>
  <c r="T355" i="1" s="1"/>
  <c r="S356" i="1"/>
  <c r="T356" i="1" s="1"/>
  <c r="S357" i="1"/>
  <c r="T357" i="1" s="1"/>
  <c r="S358" i="1"/>
  <c r="S359" i="1"/>
  <c r="S360" i="1"/>
  <c r="T360" i="1" s="1"/>
  <c r="S361" i="1"/>
  <c r="T361" i="1" s="1"/>
  <c r="S362" i="1"/>
  <c r="T362" i="1" s="1"/>
  <c r="S363" i="1"/>
  <c r="T363" i="1" s="1"/>
  <c r="S364" i="1"/>
  <c r="T364" i="1" s="1"/>
  <c r="S365" i="1"/>
  <c r="T365" i="1" s="1"/>
  <c r="S366" i="1"/>
  <c r="S367" i="1"/>
  <c r="S368" i="1"/>
  <c r="S369" i="1"/>
  <c r="T369" i="1" s="1"/>
  <c r="S370" i="1"/>
  <c r="T370" i="1" s="1"/>
  <c r="S371" i="1"/>
  <c r="T371" i="1" s="1"/>
  <c r="S372" i="1"/>
  <c r="T372" i="1" s="1"/>
  <c r="S373" i="1"/>
  <c r="T373" i="1" s="1"/>
  <c r="S374" i="1"/>
  <c r="T374" i="1" s="1"/>
  <c r="S375" i="1"/>
  <c r="S376" i="1"/>
  <c r="T376" i="1" s="1"/>
  <c r="S377" i="1"/>
  <c r="T377" i="1" s="1"/>
  <c r="S378" i="1"/>
  <c r="T378" i="1" s="1"/>
  <c r="S379" i="1"/>
  <c r="T379" i="1" s="1"/>
  <c r="S380" i="1"/>
  <c r="T380" i="1" s="1"/>
  <c r="S381" i="1"/>
  <c r="T381" i="1" s="1"/>
  <c r="S382" i="1"/>
  <c r="S383" i="1"/>
  <c r="S384" i="1"/>
  <c r="T384" i="1" s="1"/>
  <c r="S385" i="1"/>
  <c r="T385" i="1" s="1"/>
  <c r="S386" i="1"/>
  <c r="T386" i="1" s="1"/>
  <c r="S387" i="1"/>
  <c r="T387" i="1" s="1"/>
  <c r="S388" i="1"/>
  <c r="T388" i="1" s="1"/>
  <c r="S389" i="1"/>
  <c r="T389" i="1" s="1"/>
  <c r="S390" i="1"/>
  <c r="T390" i="1" s="1"/>
  <c r="S391" i="1"/>
  <c r="S392" i="1"/>
  <c r="T392" i="1" s="1"/>
  <c r="S393" i="1"/>
  <c r="T393" i="1" s="1"/>
  <c r="S394" i="1"/>
  <c r="T394" i="1" s="1"/>
  <c r="S395" i="1"/>
  <c r="T395" i="1" s="1"/>
  <c r="S396" i="1"/>
  <c r="T396" i="1" s="1"/>
  <c r="S397" i="1"/>
  <c r="T397" i="1" s="1"/>
  <c r="S398" i="1"/>
  <c r="S399" i="1"/>
  <c r="S400" i="1"/>
  <c r="T400" i="1" s="1"/>
  <c r="S401" i="1"/>
  <c r="T401" i="1" s="1"/>
  <c r="S402" i="1"/>
  <c r="T402" i="1" s="1"/>
  <c r="T38" i="1"/>
  <c r="T40" i="1"/>
  <c r="T46" i="1"/>
  <c r="T48" i="1"/>
  <c r="T52" i="1"/>
  <c r="T54" i="1"/>
  <c r="T59" i="1"/>
  <c r="T60" i="1"/>
  <c r="T62" i="1"/>
  <c r="T64" i="1"/>
  <c r="T72" i="1"/>
  <c r="T78" i="1"/>
  <c r="T83" i="1"/>
  <c r="T86" i="1"/>
  <c r="T88" i="1"/>
  <c r="T94" i="1"/>
  <c r="T96" i="1"/>
  <c r="T102" i="1"/>
  <c r="T104" i="1"/>
  <c r="T110" i="1"/>
  <c r="T112" i="1"/>
  <c r="T118" i="1"/>
  <c r="T120" i="1"/>
  <c r="T126" i="1"/>
  <c r="T128" i="1"/>
  <c r="T134" i="1"/>
  <c r="T136" i="1"/>
  <c r="T142" i="1"/>
  <c r="T144" i="1"/>
  <c r="T150" i="1"/>
  <c r="T152" i="1"/>
  <c r="T158" i="1"/>
  <c r="T160" i="1"/>
  <c r="T166" i="1"/>
  <c r="T174" i="1"/>
  <c r="T182" i="1"/>
  <c r="T189" i="1"/>
  <c r="T190" i="1"/>
  <c r="T198" i="1"/>
  <c r="T200" i="1"/>
  <c r="T206" i="1"/>
  <c r="T208" i="1"/>
  <c r="T214" i="1"/>
  <c r="T216" i="1"/>
  <c r="T222" i="1"/>
  <c r="T230" i="1"/>
  <c r="T235" i="1"/>
  <c r="T238" i="1"/>
  <c r="T246" i="1"/>
  <c r="T254" i="1"/>
  <c r="T262" i="1"/>
  <c r="T270" i="1"/>
  <c r="T275" i="1"/>
  <c r="T278" i="1"/>
  <c r="T285" i="1"/>
  <c r="T286" i="1"/>
  <c r="T296" i="1"/>
  <c r="T302" i="1"/>
  <c r="T318" i="1"/>
  <c r="T326" i="1"/>
  <c r="T336" i="1"/>
  <c r="T342" i="1"/>
  <c r="T350" i="1"/>
  <c r="T358" i="1"/>
  <c r="T366" i="1"/>
  <c r="T368" i="1"/>
  <c r="T382" i="1"/>
  <c r="T398" i="1"/>
  <c r="U37" i="1"/>
  <c r="U38" i="1"/>
  <c r="U39" i="1"/>
  <c r="U40" i="1"/>
  <c r="U41" i="1"/>
  <c r="U42" i="1"/>
  <c r="U43" i="1"/>
  <c r="U44" i="1"/>
  <c r="U45" i="1"/>
  <c r="U46" i="1"/>
  <c r="U47" i="1"/>
  <c r="U48" i="1"/>
  <c r="U49" i="1"/>
  <c r="U50" i="1"/>
  <c r="U51" i="1"/>
  <c r="U52" i="1"/>
  <c r="U53" i="1"/>
  <c r="U54" i="1"/>
  <c r="U55" i="1"/>
  <c r="U56" i="1"/>
  <c r="U57" i="1"/>
  <c r="U58" i="1"/>
  <c r="U59" i="1"/>
  <c r="U60" i="1"/>
  <c r="U61" i="1"/>
  <c r="U62" i="1"/>
  <c r="U63" i="1"/>
  <c r="U64" i="1"/>
  <c r="U65" i="1"/>
  <c r="U66" i="1"/>
  <c r="U67" i="1"/>
  <c r="U68" i="1"/>
  <c r="U69" i="1"/>
  <c r="U70" i="1"/>
  <c r="U71" i="1"/>
  <c r="U72" i="1"/>
  <c r="U73" i="1"/>
  <c r="U74" i="1"/>
  <c r="U75" i="1"/>
  <c r="U76" i="1"/>
  <c r="U77" i="1"/>
  <c r="U78" i="1"/>
  <c r="U79" i="1"/>
  <c r="U80" i="1"/>
  <c r="U81" i="1"/>
  <c r="U82" i="1"/>
  <c r="U83" i="1"/>
  <c r="U84" i="1"/>
  <c r="U85" i="1"/>
  <c r="U86" i="1"/>
  <c r="U87" i="1"/>
  <c r="U88" i="1"/>
  <c r="U89" i="1"/>
  <c r="U90" i="1"/>
  <c r="U91" i="1"/>
  <c r="U92" i="1"/>
  <c r="U93" i="1"/>
  <c r="U94" i="1"/>
  <c r="U95" i="1"/>
  <c r="U96" i="1"/>
  <c r="U97" i="1"/>
  <c r="U98" i="1"/>
  <c r="U99" i="1"/>
  <c r="U100" i="1"/>
  <c r="U101" i="1"/>
  <c r="U102" i="1"/>
  <c r="U103" i="1"/>
  <c r="U104" i="1"/>
  <c r="U105" i="1"/>
  <c r="U106" i="1"/>
  <c r="U107" i="1"/>
  <c r="U108" i="1"/>
  <c r="U109" i="1"/>
  <c r="U110" i="1"/>
  <c r="U111" i="1"/>
  <c r="U112" i="1"/>
  <c r="U113" i="1"/>
  <c r="U114" i="1"/>
  <c r="U115" i="1"/>
  <c r="U116" i="1"/>
  <c r="U117" i="1"/>
  <c r="U118" i="1"/>
  <c r="U119" i="1"/>
  <c r="U120" i="1"/>
  <c r="U121" i="1"/>
  <c r="U122" i="1"/>
  <c r="U123" i="1"/>
  <c r="U124" i="1"/>
  <c r="U125" i="1"/>
  <c r="U126" i="1"/>
  <c r="U127" i="1"/>
  <c r="U128" i="1"/>
  <c r="U129" i="1"/>
  <c r="U130" i="1"/>
  <c r="U131" i="1"/>
  <c r="U132" i="1"/>
  <c r="U133" i="1"/>
  <c r="U134" i="1"/>
  <c r="U135" i="1"/>
  <c r="U136" i="1"/>
  <c r="U137" i="1"/>
  <c r="U138" i="1"/>
  <c r="U139" i="1"/>
  <c r="U140" i="1"/>
  <c r="U141" i="1"/>
  <c r="U142" i="1"/>
  <c r="U143" i="1"/>
  <c r="U144" i="1"/>
  <c r="U145" i="1"/>
  <c r="U146" i="1"/>
  <c r="U147" i="1"/>
  <c r="U148" i="1"/>
  <c r="U149" i="1"/>
  <c r="U150" i="1"/>
  <c r="U151" i="1"/>
  <c r="U152" i="1"/>
  <c r="U153" i="1"/>
  <c r="U154" i="1"/>
  <c r="U155" i="1"/>
  <c r="U156" i="1"/>
  <c r="U157" i="1"/>
  <c r="U158" i="1"/>
  <c r="U159" i="1"/>
  <c r="U160" i="1"/>
  <c r="U161" i="1"/>
  <c r="U162" i="1"/>
  <c r="U163" i="1"/>
  <c r="U164" i="1"/>
  <c r="U165" i="1"/>
  <c r="U166" i="1"/>
  <c r="U167" i="1"/>
  <c r="U168" i="1"/>
  <c r="U169" i="1"/>
  <c r="U170" i="1"/>
  <c r="U171" i="1"/>
  <c r="U172" i="1"/>
  <c r="U173" i="1"/>
  <c r="U174" i="1"/>
  <c r="U175" i="1"/>
  <c r="U176" i="1"/>
  <c r="U177" i="1"/>
  <c r="U178" i="1"/>
  <c r="U179" i="1"/>
  <c r="U180" i="1"/>
  <c r="U181" i="1"/>
  <c r="U182" i="1"/>
  <c r="U183" i="1"/>
  <c r="U184" i="1"/>
  <c r="U185" i="1"/>
  <c r="U186" i="1"/>
  <c r="U187" i="1"/>
  <c r="U188" i="1"/>
  <c r="U189" i="1"/>
  <c r="U190" i="1"/>
  <c r="U191" i="1"/>
  <c r="U192" i="1"/>
  <c r="U193" i="1"/>
  <c r="U194" i="1"/>
  <c r="U195" i="1"/>
  <c r="U196" i="1"/>
  <c r="U197" i="1"/>
  <c r="U198" i="1"/>
  <c r="U199" i="1"/>
  <c r="U200" i="1"/>
  <c r="U201" i="1"/>
  <c r="U202" i="1"/>
  <c r="U203" i="1"/>
  <c r="U204" i="1"/>
  <c r="U205" i="1"/>
  <c r="U206" i="1"/>
  <c r="U207" i="1"/>
  <c r="U208" i="1"/>
  <c r="U209" i="1"/>
  <c r="U210" i="1"/>
  <c r="U211" i="1"/>
  <c r="U212" i="1"/>
  <c r="U213" i="1"/>
  <c r="U214" i="1"/>
  <c r="U215" i="1"/>
  <c r="U216" i="1"/>
  <c r="U217" i="1"/>
  <c r="U218" i="1"/>
  <c r="U219" i="1"/>
  <c r="U220" i="1"/>
  <c r="U221" i="1"/>
  <c r="U222" i="1"/>
  <c r="U223" i="1"/>
  <c r="U224" i="1"/>
  <c r="U225" i="1"/>
  <c r="U226" i="1"/>
  <c r="U227" i="1"/>
  <c r="U228" i="1"/>
  <c r="U229" i="1"/>
  <c r="U230" i="1"/>
  <c r="U231" i="1"/>
  <c r="U232" i="1"/>
  <c r="U233" i="1"/>
  <c r="U234" i="1"/>
  <c r="U235" i="1"/>
  <c r="U236" i="1"/>
  <c r="U237" i="1"/>
  <c r="U238" i="1"/>
  <c r="U239" i="1"/>
  <c r="U240" i="1"/>
  <c r="U241" i="1"/>
  <c r="U242" i="1"/>
  <c r="U243" i="1"/>
  <c r="U244" i="1"/>
  <c r="U245" i="1"/>
  <c r="U246" i="1"/>
  <c r="U247" i="1"/>
  <c r="U248" i="1"/>
  <c r="U249" i="1"/>
  <c r="U250" i="1"/>
  <c r="U251" i="1"/>
  <c r="U252" i="1"/>
  <c r="U253" i="1"/>
  <c r="U254" i="1"/>
  <c r="U255" i="1"/>
  <c r="U256" i="1"/>
  <c r="U257" i="1"/>
  <c r="U258" i="1"/>
  <c r="U259" i="1"/>
  <c r="U260" i="1"/>
  <c r="U261" i="1"/>
  <c r="U262" i="1"/>
  <c r="U263" i="1"/>
  <c r="U264" i="1"/>
  <c r="U265" i="1"/>
  <c r="U266" i="1"/>
  <c r="U267" i="1"/>
  <c r="U268" i="1"/>
  <c r="U269" i="1"/>
  <c r="U270" i="1"/>
  <c r="U271" i="1"/>
  <c r="U272" i="1"/>
  <c r="U273" i="1"/>
  <c r="U274" i="1"/>
  <c r="U275" i="1"/>
  <c r="U276" i="1"/>
  <c r="U277" i="1"/>
  <c r="U278" i="1"/>
  <c r="U279" i="1"/>
  <c r="U280" i="1"/>
  <c r="U281" i="1"/>
  <c r="U282" i="1"/>
  <c r="U283" i="1"/>
  <c r="U284" i="1"/>
  <c r="U285" i="1"/>
  <c r="U286" i="1"/>
  <c r="U287" i="1"/>
  <c r="U288" i="1"/>
  <c r="U289" i="1"/>
  <c r="U290" i="1"/>
  <c r="U291" i="1"/>
  <c r="U292" i="1"/>
  <c r="U293" i="1"/>
  <c r="U294" i="1"/>
  <c r="U295" i="1"/>
  <c r="U296" i="1"/>
  <c r="U297" i="1"/>
  <c r="U298" i="1"/>
  <c r="U299" i="1"/>
  <c r="U300" i="1"/>
  <c r="U301" i="1"/>
  <c r="U302" i="1"/>
  <c r="U303" i="1"/>
  <c r="U304" i="1"/>
  <c r="U305" i="1"/>
  <c r="U306" i="1"/>
  <c r="U307" i="1"/>
  <c r="U308" i="1"/>
  <c r="U309" i="1"/>
  <c r="U310" i="1"/>
  <c r="U311" i="1"/>
  <c r="U312" i="1"/>
  <c r="U313" i="1"/>
  <c r="U314" i="1"/>
  <c r="U315" i="1"/>
  <c r="U316" i="1"/>
  <c r="U317" i="1"/>
  <c r="U318" i="1"/>
  <c r="U319" i="1"/>
  <c r="U320" i="1"/>
  <c r="U321" i="1"/>
  <c r="U322" i="1"/>
  <c r="U323" i="1"/>
  <c r="U324" i="1"/>
  <c r="U325" i="1"/>
  <c r="U326" i="1"/>
  <c r="U327" i="1"/>
  <c r="U328" i="1"/>
  <c r="U329" i="1"/>
  <c r="U330" i="1"/>
  <c r="U331" i="1"/>
  <c r="U332" i="1"/>
  <c r="U333" i="1"/>
  <c r="U334" i="1"/>
  <c r="U335" i="1"/>
  <c r="U336" i="1"/>
  <c r="U337" i="1"/>
  <c r="U338" i="1"/>
  <c r="U339" i="1"/>
  <c r="U340" i="1"/>
  <c r="U341" i="1"/>
  <c r="U342" i="1"/>
  <c r="U343" i="1"/>
  <c r="U344" i="1"/>
  <c r="U345" i="1"/>
  <c r="U346" i="1"/>
  <c r="U347" i="1"/>
  <c r="U348" i="1"/>
  <c r="U349" i="1"/>
  <c r="U350" i="1"/>
  <c r="U351" i="1"/>
  <c r="U352" i="1"/>
  <c r="U353" i="1"/>
  <c r="U354" i="1"/>
  <c r="U355" i="1"/>
  <c r="U356" i="1"/>
  <c r="U357" i="1"/>
  <c r="U358" i="1"/>
  <c r="U359" i="1"/>
  <c r="U360" i="1"/>
  <c r="U361" i="1"/>
  <c r="U362" i="1"/>
  <c r="U363" i="1"/>
  <c r="U364" i="1"/>
  <c r="U365" i="1"/>
  <c r="U366" i="1"/>
  <c r="U367" i="1"/>
  <c r="U368" i="1"/>
  <c r="U369" i="1"/>
  <c r="U370" i="1"/>
  <c r="U371" i="1"/>
  <c r="U372" i="1"/>
  <c r="U373" i="1"/>
  <c r="U374" i="1"/>
  <c r="U375" i="1"/>
  <c r="U376" i="1"/>
  <c r="U377" i="1"/>
  <c r="U378" i="1"/>
  <c r="U379" i="1"/>
  <c r="U380" i="1"/>
  <c r="U381" i="1"/>
  <c r="U382" i="1"/>
  <c r="U383" i="1"/>
  <c r="U384" i="1"/>
  <c r="U385" i="1"/>
  <c r="U386" i="1"/>
  <c r="U387" i="1"/>
  <c r="U388" i="1"/>
  <c r="U389" i="1"/>
  <c r="U390" i="1"/>
  <c r="U391" i="1"/>
  <c r="U392" i="1"/>
  <c r="U393" i="1"/>
  <c r="U394" i="1"/>
  <c r="U395" i="1"/>
  <c r="U396" i="1"/>
  <c r="U397" i="1"/>
  <c r="U398" i="1"/>
  <c r="U399" i="1"/>
  <c r="U400" i="1"/>
  <c r="U401" i="1"/>
  <c r="U402" i="1"/>
  <c r="V40" i="1"/>
  <c r="V42" i="1"/>
  <c r="V44" i="1"/>
  <c r="V47" i="1"/>
  <c r="V48" i="1"/>
  <c r="V50" i="1"/>
  <c r="V52" i="1"/>
  <c r="V56" i="1"/>
  <c r="V58" i="1"/>
  <c r="V60" i="1"/>
  <c r="V64" i="1"/>
  <c r="V66" i="1"/>
  <c r="V68" i="1"/>
  <c r="V72" i="1"/>
  <c r="V74" i="1"/>
  <c r="V76" i="1"/>
  <c r="V80" i="1"/>
  <c r="V82" i="1"/>
  <c r="V84" i="1"/>
  <c r="V88" i="1"/>
  <c r="V90" i="1"/>
  <c r="V92" i="1"/>
  <c r="V96" i="1"/>
  <c r="V98" i="1"/>
  <c r="V100" i="1"/>
  <c r="V102" i="1"/>
  <c r="V104" i="1"/>
  <c r="V106" i="1"/>
  <c r="V108" i="1"/>
  <c r="V112" i="1"/>
  <c r="V114" i="1"/>
  <c r="V116" i="1"/>
  <c r="V118" i="1"/>
  <c r="V120" i="1"/>
  <c r="V122" i="1"/>
  <c r="V124" i="1"/>
  <c r="V128" i="1"/>
  <c r="V130" i="1"/>
  <c r="V132" i="1"/>
  <c r="V136" i="1"/>
  <c r="V138" i="1"/>
  <c r="V140" i="1"/>
  <c r="V144" i="1"/>
  <c r="V146" i="1"/>
  <c r="V148" i="1"/>
  <c r="V152" i="1"/>
  <c r="V154" i="1"/>
  <c r="V156" i="1"/>
  <c r="V159" i="1"/>
  <c r="V160" i="1"/>
  <c r="V162" i="1"/>
  <c r="V164" i="1"/>
  <c r="V168" i="1"/>
  <c r="V170" i="1"/>
  <c r="V172" i="1"/>
  <c r="V176" i="1"/>
  <c r="V178" i="1"/>
  <c r="V180" i="1"/>
  <c r="V184" i="1"/>
  <c r="V186" i="1"/>
  <c r="V188" i="1"/>
  <c r="V192" i="1"/>
  <c r="V194" i="1"/>
  <c r="V196" i="1"/>
  <c r="V200" i="1"/>
  <c r="V202" i="1"/>
  <c r="V204" i="1"/>
  <c r="V208" i="1"/>
  <c r="V210" i="1"/>
  <c r="V212" i="1"/>
  <c r="V216" i="1"/>
  <c r="V218" i="1"/>
  <c r="V220" i="1"/>
  <c r="V221" i="1"/>
  <c r="V224" i="1"/>
  <c r="V226" i="1"/>
  <c r="V228" i="1"/>
  <c r="V232" i="1"/>
  <c r="V234" i="1"/>
  <c r="V236" i="1"/>
  <c r="V240" i="1"/>
  <c r="V242" i="1"/>
  <c r="V244" i="1"/>
  <c r="V247" i="1"/>
  <c r="V248" i="1"/>
  <c r="V250" i="1"/>
  <c r="V252" i="1"/>
  <c r="V256" i="1"/>
  <c r="V258" i="1"/>
  <c r="V260" i="1"/>
  <c r="V264" i="1"/>
  <c r="V266" i="1"/>
  <c r="V268" i="1"/>
  <c r="V271" i="1"/>
  <c r="V272" i="1"/>
  <c r="V274" i="1"/>
  <c r="V276" i="1"/>
  <c r="V280" i="1"/>
  <c r="V282" i="1"/>
  <c r="V284" i="1"/>
  <c r="V288" i="1"/>
  <c r="V290" i="1"/>
  <c r="V292" i="1"/>
  <c r="V295" i="1"/>
  <c r="V296" i="1"/>
  <c r="V298" i="1"/>
  <c r="V300" i="1"/>
  <c r="V304" i="1"/>
  <c r="V306" i="1"/>
  <c r="V308" i="1"/>
  <c r="V310" i="1"/>
  <c r="V312" i="1"/>
  <c r="V314" i="1"/>
  <c r="V316" i="1"/>
  <c r="V320" i="1"/>
  <c r="V322" i="1"/>
  <c r="V324" i="1"/>
  <c r="V326" i="1"/>
  <c r="V328" i="1"/>
  <c r="V330" i="1"/>
  <c r="V332" i="1"/>
  <c r="V336" i="1"/>
  <c r="V338" i="1"/>
  <c r="V340" i="1"/>
  <c r="V342" i="1"/>
  <c r="V344" i="1"/>
  <c r="V346" i="1"/>
  <c r="V348" i="1"/>
  <c r="V352" i="1"/>
  <c r="V354" i="1"/>
  <c r="V356" i="1"/>
  <c r="V358" i="1"/>
  <c r="V360" i="1"/>
  <c r="V362" i="1"/>
  <c r="V364" i="1"/>
  <c r="V368" i="1"/>
  <c r="V370" i="1"/>
  <c r="V372" i="1"/>
  <c r="V374" i="1"/>
  <c r="V376" i="1"/>
  <c r="V378" i="1"/>
  <c r="V380" i="1"/>
  <c r="V384" i="1"/>
  <c r="V386" i="1"/>
  <c r="V388" i="1"/>
  <c r="V392" i="1"/>
  <c r="V394" i="1"/>
  <c r="V396" i="1"/>
  <c r="V400" i="1"/>
  <c r="V402" i="1"/>
  <c r="T399" i="1" l="1"/>
  <c r="T391" i="1"/>
  <c r="T383" i="1"/>
  <c r="T375" i="1"/>
  <c r="T367" i="1"/>
  <c r="T359" i="1"/>
  <c r="T351" i="1"/>
  <c r="T343" i="1"/>
  <c r="T335" i="1"/>
  <c r="T327" i="1"/>
  <c r="T319" i="1"/>
  <c r="T311" i="1"/>
  <c r="T303" i="1"/>
  <c r="T295" i="1"/>
  <c r="T287" i="1"/>
  <c r="T279" i="1"/>
  <c r="T271" i="1"/>
  <c r="T263" i="1"/>
  <c r="T255" i="1"/>
  <c r="T247" i="1"/>
  <c r="T239" i="1"/>
  <c r="T231" i="1"/>
  <c r="T223" i="1"/>
  <c r="T215" i="1"/>
  <c r="T207" i="1"/>
  <c r="T199" i="1"/>
  <c r="T191" i="1"/>
  <c r="T183" i="1"/>
  <c r="T175" i="1"/>
  <c r="T167" i="1"/>
  <c r="T159" i="1"/>
  <c r="T151" i="1"/>
  <c r="T143" i="1"/>
  <c r="T135" i="1"/>
  <c r="T127" i="1"/>
  <c r="T119" i="1"/>
  <c r="T111" i="1"/>
  <c r="T103" i="1"/>
  <c r="T95" i="1"/>
  <c r="T87" i="1"/>
  <c r="T79" i="1"/>
  <c r="T71" i="1"/>
  <c r="T63" i="1"/>
  <c r="T55" i="1"/>
  <c r="T47" i="1"/>
  <c r="T39" i="1"/>
  <c r="C37" i="11"/>
  <c r="C36" i="11"/>
  <c r="C35" i="11"/>
  <c r="C34" i="11"/>
  <c r="C33" i="11"/>
  <c r="C32" i="11"/>
  <c r="C31" i="11"/>
  <c r="C30" i="11"/>
  <c r="C29" i="11"/>
  <c r="C28" i="11"/>
  <c r="C27" i="11"/>
  <c r="C26" i="11"/>
  <c r="M2" i="1" l="1"/>
  <c r="P2" i="1"/>
  <c r="P3" i="1"/>
  <c r="P4" i="1"/>
  <c r="P5" i="1"/>
  <c r="P6" i="1"/>
  <c r="P7" i="1"/>
  <c r="P8" i="1"/>
  <c r="P9" i="1"/>
  <c r="P10" i="1"/>
  <c r="P11" i="1"/>
  <c r="P12" i="1"/>
  <c r="P13" i="1"/>
  <c r="P14" i="1"/>
  <c r="P15" i="1"/>
  <c r="P16" i="1"/>
  <c r="P17" i="1"/>
  <c r="P18" i="1"/>
  <c r="P19" i="1"/>
  <c r="P20" i="1"/>
  <c r="P21" i="1"/>
  <c r="P22" i="1"/>
  <c r="P23" i="1"/>
  <c r="P24" i="1"/>
  <c r="P25" i="1"/>
  <c r="P26" i="1"/>
  <c r="P27" i="1"/>
  <c r="P28" i="1"/>
  <c r="P29" i="1"/>
  <c r="P30" i="1"/>
  <c r="P31" i="1"/>
  <c r="P32" i="1"/>
  <c r="P33" i="1"/>
  <c r="P34" i="1"/>
  <c r="P35" i="1"/>
  <c r="P36" i="1"/>
  <c r="O2" i="1"/>
  <c r="O3" i="1"/>
  <c r="O4" i="1"/>
  <c r="O5" i="1"/>
  <c r="O6" i="1"/>
  <c r="O7" i="1"/>
  <c r="O8" i="1"/>
  <c r="O9" i="1"/>
  <c r="O10" i="1"/>
  <c r="O11" i="1"/>
  <c r="O12" i="1"/>
  <c r="O13" i="1"/>
  <c r="O14" i="1"/>
  <c r="O15" i="1"/>
  <c r="O16" i="1"/>
  <c r="O17" i="1"/>
  <c r="O18" i="1"/>
  <c r="O19" i="1"/>
  <c r="O20" i="1"/>
  <c r="O21" i="1"/>
  <c r="O22" i="1"/>
  <c r="O23" i="1"/>
  <c r="O24" i="1"/>
  <c r="O25" i="1"/>
  <c r="O26" i="1"/>
  <c r="O27" i="1"/>
  <c r="O28" i="1"/>
  <c r="O29" i="1"/>
  <c r="O30" i="1"/>
  <c r="O31" i="1"/>
  <c r="O32" i="1"/>
  <c r="O33" i="1"/>
  <c r="O34" i="1"/>
  <c r="O35" i="1"/>
  <c r="O36" i="1"/>
  <c r="N2" i="1"/>
  <c r="N3" i="1"/>
  <c r="N4" i="1"/>
  <c r="N5" i="1"/>
  <c r="N6" i="1"/>
  <c r="N7" i="1"/>
  <c r="N8" i="1"/>
  <c r="N9" i="1"/>
  <c r="N10" i="1"/>
  <c r="N11" i="1"/>
  <c r="N12" i="1"/>
  <c r="N13" i="1"/>
  <c r="N14" i="1"/>
  <c r="N15" i="1"/>
  <c r="N16" i="1"/>
  <c r="N17" i="1"/>
  <c r="N18" i="1"/>
  <c r="N19" i="1"/>
  <c r="N20" i="1"/>
  <c r="N21" i="1"/>
  <c r="N22" i="1"/>
  <c r="N23" i="1"/>
  <c r="N24" i="1"/>
  <c r="N25" i="1"/>
  <c r="N26" i="1"/>
  <c r="N27" i="1"/>
  <c r="N28" i="1"/>
  <c r="N29" i="1"/>
  <c r="N30" i="1"/>
  <c r="N31" i="1"/>
  <c r="N32" i="1"/>
  <c r="N33" i="1"/>
  <c r="N34" i="1"/>
  <c r="N35" i="1"/>
  <c r="N36" i="1"/>
  <c r="M3" i="1"/>
  <c r="M4" i="1"/>
  <c r="M5"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B63" i="12"/>
  <c r="B64" i="12" s="1"/>
  <c r="B65" i="12" s="1"/>
  <c r="B66" i="12" s="1"/>
  <c r="B67" i="12" s="1"/>
  <c r="B68" i="12" s="1"/>
  <c r="B69" i="12" s="1"/>
  <c r="B70" i="12" s="1"/>
  <c r="B71" i="12" s="1"/>
  <c r="B72" i="12" s="1"/>
  <c r="B73" i="12" s="1"/>
  <c r="A63" i="12"/>
  <c r="C63" i="12" s="1"/>
  <c r="C62" i="12"/>
  <c r="B47" i="12"/>
  <c r="B48" i="12" s="1"/>
  <c r="B49" i="12" s="1"/>
  <c r="B50" i="12" s="1"/>
  <c r="B51" i="12" s="1"/>
  <c r="B52" i="12" s="1"/>
  <c r="B53" i="12" s="1"/>
  <c r="B46" i="12"/>
  <c r="A46" i="12"/>
  <c r="A47" i="12" s="1"/>
  <c r="B45" i="12"/>
  <c r="A45" i="12"/>
  <c r="C45" i="12" s="1"/>
  <c r="B44" i="12"/>
  <c r="A44" i="12"/>
  <c r="C44" i="12" s="1"/>
  <c r="B43" i="12"/>
  <c r="A43" i="12"/>
  <c r="C43" i="12" s="1"/>
  <c r="C42" i="12"/>
  <c r="C22" i="12"/>
  <c r="B23" i="12"/>
  <c r="B24" i="12" s="1"/>
  <c r="B25" i="12" s="1"/>
  <c r="B26" i="12" s="1"/>
  <c r="B27" i="12" s="1"/>
  <c r="B28" i="12" s="1"/>
  <c r="B29" i="12" s="1"/>
  <c r="B30" i="12" s="1"/>
  <c r="B31" i="12" s="1"/>
  <c r="B32" i="12" s="1"/>
  <c r="B33" i="12" s="1"/>
  <c r="A23" i="12"/>
  <c r="A24" i="12" s="1"/>
  <c r="A25" i="12" s="1"/>
  <c r="A26" i="12" s="1"/>
  <c r="A27" i="12" s="1"/>
  <c r="A28" i="12" s="1"/>
  <c r="A29" i="12" s="1"/>
  <c r="A30" i="12" s="1"/>
  <c r="A31" i="12" s="1"/>
  <c r="A32" i="12" s="1"/>
  <c r="A33" i="12" s="1"/>
  <c r="B3" i="12"/>
  <c r="B4" i="12" s="1"/>
  <c r="B5" i="12" s="1"/>
  <c r="B6" i="12" s="1"/>
  <c r="B7" i="12" s="1"/>
  <c r="B8" i="12" s="1"/>
  <c r="B9" i="12" s="1"/>
  <c r="B10" i="12" s="1"/>
  <c r="B11" i="12" s="1"/>
  <c r="B12" i="12" s="1"/>
  <c r="B13" i="12" s="1"/>
  <c r="A3" i="12"/>
  <c r="C3" i="12" s="1"/>
  <c r="C2" i="12"/>
  <c r="B9" i="4"/>
  <c r="B8" i="4"/>
  <c r="B7" i="4"/>
  <c r="B3" i="11"/>
  <c r="C3" i="11" s="1"/>
  <c r="C2" i="11"/>
  <c r="C3" i="13" l="1"/>
  <c r="B5" i="13"/>
  <c r="C2" i="13"/>
  <c r="B4" i="13"/>
  <c r="D6" i="13"/>
  <c r="B3" i="13"/>
  <c r="D5" i="13"/>
  <c r="B2" i="13"/>
  <c r="D4" i="13"/>
  <c r="C6" i="13"/>
  <c r="D3" i="13"/>
  <c r="C5" i="13"/>
  <c r="D2" i="13"/>
  <c r="C4" i="13"/>
  <c r="B6" i="13"/>
  <c r="C33" i="12"/>
  <c r="A64" i="12"/>
  <c r="A48" i="12"/>
  <c r="C47" i="12"/>
  <c r="C46" i="12"/>
  <c r="C29" i="12"/>
  <c r="C30" i="12"/>
  <c r="C28" i="12"/>
  <c r="C26" i="12"/>
  <c r="C25" i="12"/>
  <c r="C32" i="12"/>
  <c r="C24" i="12"/>
  <c r="C27" i="12"/>
  <c r="C31" i="12"/>
  <c r="C23" i="12"/>
  <c r="B10" i="4"/>
  <c r="A4" i="12"/>
  <c r="B4" i="11"/>
  <c r="D73" i="9"/>
  <c r="C73" i="9"/>
  <c r="B73" i="9"/>
  <c r="D72" i="9"/>
  <c r="C72" i="9"/>
  <c r="B72" i="9"/>
  <c r="D71" i="9"/>
  <c r="C71" i="9"/>
  <c r="B71" i="9"/>
  <c r="D70" i="9"/>
  <c r="C70" i="9"/>
  <c r="B70" i="9"/>
  <c r="D69" i="9"/>
  <c r="C69" i="9"/>
  <c r="B69" i="9"/>
  <c r="D68" i="9"/>
  <c r="C68" i="9"/>
  <c r="B68" i="9"/>
  <c r="D67" i="9"/>
  <c r="C67" i="9"/>
  <c r="B67" i="9"/>
  <c r="D66" i="9"/>
  <c r="C66" i="9"/>
  <c r="B66" i="9"/>
  <c r="D65" i="9"/>
  <c r="C65" i="9"/>
  <c r="B65" i="9"/>
  <c r="D64" i="9"/>
  <c r="C64" i="9"/>
  <c r="B64" i="9"/>
  <c r="D63" i="9"/>
  <c r="C63" i="9"/>
  <c r="B63" i="9"/>
  <c r="D62" i="9"/>
  <c r="C62" i="9"/>
  <c r="B62" i="9"/>
  <c r="D61" i="9"/>
  <c r="C61" i="9"/>
  <c r="B61" i="9"/>
  <c r="D60" i="9"/>
  <c r="C60" i="9"/>
  <c r="B60" i="9"/>
  <c r="D59" i="9"/>
  <c r="C59" i="9"/>
  <c r="B59" i="9"/>
  <c r="D58" i="9"/>
  <c r="C58" i="9"/>
  <c r="B58" i="9"/>
  <c r="D57" i="9"/>
  <c r="C57" i="9"/>
  <c r="B57" i="9"/>
  <c r="D56" i="9"/>
  <c r="C56" i="9"/>
  <c r="B56" i="9"/>
  <c r="D55" i="9"/>
  <c r="C55" i="9"/>
  <c r="B55" i="9"/>
  <c r="D54" i="9"/>
  <c r="C54" i="9"/>
  <c r="B54" i="9"/>
  <c r="D53" i="9"/>
  <c r="C53" i="9"/>
  <c r="B53" i="9"/>
  <c r="D52" i="9"/>
  <c r="C52" i="9"/>
  <c r="B52" i="9"/>
  <c r="D51" i="9"/>
  <c r="C51" i="9"/>
  <c r="B51" i="9"/>
  <c r="D50" i="9"/>
  <c r="C50" i="9"/>
  <c r="B50" i="9"/>
  <c r="D49" i="9"/>
  <c r="C49" i="9"/>
  <c r="B49" i="9"/>
  <c r="D48" i="9"/>
  <c r="C48" i="9"/>
  <c r="B48" i="9"/>
  <c r="D47" i="9"/>
  <c r="C47" i="9"/>
  <c r="B47" i="9"/>
  <c r="D46" i="9"/>
  <c r="C46" i="9"/>
  <c r="B46" i="9"/>
  <c r="D45" i="9"/>
  <c r="C45" i="9"/>
  <c r="B45" i="9"/>
  <c r="D44" i="9"/>
  <c r="C44" i="9"/>
  <c r="B44" i="9"/>
  <c r="D43" i="9"/>
  <c r="C43" i="9"/>
  <c r="B43" i="9"/>
  <c r="D42" i="9"/>
  <c r="C42" i="9"/>
  <c r="B42" i="9"/>
  <c r="D41" i="9"/>
  <c r="C41" i="9"/>
  <c r="B41" i="9"/>
  <c r="D40" i="9"/>
  <c r="C40" i="9"/>
  <c r="B40" i="9"/>
  <c r="D39" i="9"/>
  <c r="C39" i="9"/>
  <c r="B39" i="9"/>
  <c r="D38" i="9"/>
  <c r="C38" i="9"/>
  <c r="B38" i="9"/>
  <c r="D37" i="9"/>
  <c r="C37" i="9"/>
  <c r="B37" i="9"/>
  <c r="D36" i="9"/>
  <c r="C36" i="9"/>
  <c r="B36" i="9"/>
  <c r="D35" i="9"/>
  <c r="C35" i="9"/>
  <c r="B35" i="9"/>
  <c r="D34" i="9"/>
  <c r="C34" i="9"/>
  <c r="B34" i="9"/>
  <c r="D33" i="9"/>
  <c r="C33" i="9"/>
  <c r="B33" i="9"/>
  <c r="D32" i="9"/>
  <c r="C32" i="9"/>
  <c r="B32" i="9"/>
  <c r="D31" i="9"/>
  <c r="C31" i="9"/>
  <c r="B31" i="9"/>
  <c r="D30" i="9"/>
  <c r="C30" i="9"/>
  <c r="B30" i="9"/>
  <c r="D29" i="9"/>
  <c r="C29" i="9"/>
  <c r="B29" i="9"/>
  <c r="D28" i="9"/>
  <c r="C28" i="9"/>
  <c r="B28" i="9"/>
  <c r="D27" i="9"/>
  <c r="C27" i="9"/>
  <c r="B27" i="9"/>
  <c r="D26" i="9"/>
  <c r="C26" i="9"/>
  <c r="B26" i="9"/>
  <c r="D25" i="9"/>
  <c r="C25" i="9"/>
  <c r="B25" i="9"/>
  <c r="D24" i="9"/>
  <c r="C24" i="9"/>
  <c r="B24" i="9"/>
  <c r="D23" i="9"/>
  <c r="C23" i="9"/>
  <c r="B23" i="9"/>
  <c r="D22" i="9"/>
  <c r="C22" i="9"/>
  <c r="B22" i="9"/>
  <c r="D21" i="9"/>
  <c r="C21" i="9"/>
  <c r="B21" i="9"/>
  <c r="D20" i="9"/>
  <c r="C20" i="9"/>
  <c r="B20" i="9"/>
  <c r="D19" i="9"/>
  <c r="C19" i="9"/>
  <c r="B19" i="9"/>
  <c r="D18" i="9"/>
  <c r="C18" i="9"/>
  <c r="B18" i="9"/>
  <c r="D2" i="9"/>
  <c r="D3" i="9"/>
  <c r="D4" i="9"/>
  <c r="D5" i="9"/>
  <c r="D6" i="9"/>
  <c r="D7" i="9"/>
  <c r="D8" i="9"/>
  <c r="D9" i="9"/>
  <c r="D10" i="9"/>
  <c r="D11" i="9"/>
  <c r="D12" i="9"/>
  <c r="D13" i="9"/>
  <c r="D14" i="9"/>
  <c r="D15" i="9"/>
  <c r="D16" i="9"/>
  <c r="D17" i="9"/>
  <c r="C2" i="9"/>
  <c r="C3" i="9"/>
  <c r="C4" i="9"/>
  <c r="C5" i="9"/>
  <c r="C6" i="9"/>
  <c r="C7" i="9"/>
  <c r="C8" i="9"/>
  <c r="C9" i="9"/>
  <c r="C10" i="9"/>
  <c r="C11" i="9"/>
  <c r="C12" i="9"/>
  <c r="C13" i="9"/>
  <c r="C14" i="9"/>
  <c r="C15" i="9"/>
  <c r="C16" i="9"/>
  <c r="C17" i="9"/>
  <c r="B2" i="9"/>
  <c r="B3" i="9"/>
  <c r="B4" i="9"/>
  <c r="B5" i="9"/>
  <c r="B6" i="9"/>
  <c r="B7" i="9"/>
  <c r="B8" i="9"/>
  <c r="B9" i="9"/>
  <c r="B10" i="9"/>
  <c r="B11" i="9"/>
  <c r="B12" i="9"/>
  <c r="B13" i="9"/>
  <c r="B14" i="9"/>
  <c r="B15" i="9"/>
  <c r="B16" i="9"/>
  <c r="B17" i="9"/>
  <c r="D2" i="8"/>
  <c r="D3" i="8"/>
  <c r="D4" i="8"/>
  <c r="D5" i="8"/>
  <c r="D6" i="8"/>
  <c r="D7" i="8"/>
  <c r="C2" i="8"/>
  <c r="C3" i="8"/>
  <c r="C4" i="8"/>
  <c r="C5" i="8"/>
  <c r="C6" i="8"/>
  <c r="C7" i="8"/>
  <c r="B2" i="8"/>
  <c r="B3" i="8"/>
  <c r="B4" i="8"/>
  <c r="B5" i="8"/>
  <c r="B6" i="8"/>
  <c r="B7" i="8"/>
  <c r="D865" i="7"/>
  <c r="C865" i="7"/>
  <c r="B865" i="7"/>
  <c r="D864" i="7"/>
  <c r="C864" i="7"/>
  <c r="B864" i="7"/>
  <c r="D863" i="7"/>
  <c r="C863" i="7"/>
  <c r="B863" i="7"/>
  <c r="D862" i="7"/>
  <c r="C862" i="7"/>
  <c r="B862" i="7"/>
  <c r="D861" i="7"/>
  <c r="C861" i="7"/>
  <c r="B861" i="7"/>
  <c r="D860" i="7"/>
  <c r="C860" i="7"/>
  <c r="B860" i="7"/>
  <c r="D859" i="7"/>
  <c r="C859" i="7"/>
  <c r="B859" i="7"/>
  <c r="D858" i="7"/>
  <c r="C858" i="7"/>
  <c r="B858" i="7"/>
  <c r="D857" i="7"/>
  <c r="C857" i="7"/>
  <c r="B857" i="7"/>
  <c r="D856" i="7"/>
  <c r="C856" i="7"/>
  <c r="B856" i="7"/>
  <c r="D855" i="7"/>
  <c r="C855" i="7"/>
  <c r="B855" i="7"/>
  <c r="D854" i="7"/>
  <c r="C854" i="7"/>
  <c r="B854" i="7"/>
  <c r="D853" i="7"/>
  <c r="C853" i="7"/>
  <c r="B853" i="7"/>
  <c r="D852" i="7"/>
  <c r="C852" i="7"/>
  <c r="B852" i="7"/>
  <c r="D851" i="7"/>
  <c r="C851" i="7"/>
  <c r="B851" i="7"/>
  <c r="D850" i="7"/>
  <c r="C850" i="7"/>
  <c r="B850" i="7"/>
  <c r="D849" i="7"/>
  <c r="C849" i="7"/>
  <c r="B849" i="7"/>
  <c r="D848" i="7"/>
  <c r="C848" i="7"/>
  <c r="B848" i="7"/>
  <c r="D847" i="7"/>
  <c r="C847" i="7"/>
  <c r="B847" i="7"/>
  <c r="D846" i="7"/>
  <c r="C846" i="7"/>
  <c r="B846" i="7"/>
  <c r="D845" i="7"/>
  <c r="C845" i="7"/>
  <c r="B845" i="7"/>
  <c r="D844" i="7"/>
  <c r="C844" i="7"/>
  <c r="B844" i="7"/>
  <c r="D843" i="7"/>
  <c r="C843" i="7"/>
  <c r="B843" i="7"/>
  <c r="D842" i="7"/>
  <c r="C842" i="7"/>
  <c r="B842" i="7"/>
  <c r="D841" i="7"/>
  <c r="C841" i="7"/>
  <c r="B841" i="7"/>
  <c r="D840" i="7"/>
  <c r="C840" i="7"/>
  <c r="B840" i="7"/>
  <c r="D839" i="7"/>
  <c r="C839" i="7"/>
  <c r="B839" i="7"/>
  <c r="D838" i="7"/>
  <c r="C838" i="7"/>
  <c r="B838" i="7"/>
  <c r="D837" i="7"/>
  <c r="C837" i="7"/>
  <c r="B837" i="7"/>
  <c r="D836" i="7"/>
  <c r="C836" i="7"/>
  <c r="B836" i="7"/>
  <c r="D835" i="7"/>
  <c r="C835" i="7"/>
  <c r="B835" i="7"/>
  <c r="D834" i="7"/>
  <c r="C834" i="7"/>
  <c r="B834" i="7"/>
  <c r="D833" i="7"/>
  <c r="C833" i="7"/>
  <c r="B833" i="7"/>
  <c r="D832" i="7"/>
  <c r="C832" i="7"/>
  <c r="B832" i="7"/>
  <c r="D831" i="7"/>
  <c r="C831" i="7"/>
  <c r="B831" i="7"/>
  <c r="D830" i="7"/>
  <c r="C830" i="7"/>
  <c r="B830" i="7"/>
  <c r="D829" i="7"/>
  <c r="C829" i="7"/>
  <c r="B829" i="7"/>
  <c r="D828" i="7"/>
  <c r="C828" i="7"/>
  <c r="B828" i="7"/>
  <c r="D827" i="7"/>
  <c r="C827" i="7"/>
  <c r="B827" i="7"/>
  <c r="D826" i="7"/>
  <c r="C826" i="7"/>
  <c r="B826" i="7"/>
  <c r="D825" i="7"/>
  <c r="C825" i="7"/>
  <c r="B825" i="7"/>
  <c r="D824" i="7"/>
  <c r="C824" i="7"/>
  <c r="B824" i="7"/>
  <c r="D823" i="7"/>
  <c r="C823" i="7"/>
  <c r="B823" i="7"/>
  <c r="D822" i="7"/>
  <c r="C822" i="7"/>
  <c r="B822" i="7"/>
  <c r="D821" i="7"/>
  <c r="C821" i="7"/>
  <c r="B821" i="7"/>
  <c r="D820" i="7"/>
  <c r="C820" i="7"/>
  <c r="B820" i="7"/>
  <c r="D819" i="7"/>
  <c r="C819" i="7"/>
  <c r="B819" i="7"/>
  <c r="D818" i="7"/>
  <c r="C818" i="7"/>
  <c r="B818" i="7"/>
  <c r="D817" i="7"/>
  <c r="C817" i="7"/>
  <c r="B817" i="7"/>
  <c r="D816" i="7"/>
  <c r="C816" i="7"/>
  <c r="B816" i="7"/>
  <c r="D815" i="7"/>
  <c r="C815" i="7"/>
  <c r="B815" i="7"/>
  <c r="D814" i="7"/>
  <c r="C814" i="7"/>
  <c r="B814" i="7"/>
  <c r="D813" i="7"/>
  <c r="C813" i="7"/>
  <c r="B813" i="7"/>
  <c r="D812" i="7"/>
  <c r="C812" i="7"/>
  <c r="B812" i="7"/>
  <c r="D811" i="7"/>
  <c r="C811" i="7"/>
  <c r="B811" i="7"/>
  <c r="D810" i="7"/>
  <c r="C810" i="7"/>
  <c r="B810" i="7"/>
  <c r="D809" i="7"/>
  <c r="C809" i="7"/>
  <c r="B809" i="7"/>
  <c r="D808" i="7"/>
  <c r="C808" i="7"/>
  <c r="B808" i="7"/>
  <c r="D807" i="7"/>
  <c r="C807" i="7"/>
  <c r="B807" i="7"/>
  <c r="D806" i="7"/>
  <c r="C806" i="7"/>
  <c r="B806" i="7"/>
  <c r="D805" i="7"/>
  <c r="C805" i="7"/>
  <c r="B805" i="7"/>
  <c r="D804" i="7"/>
  <c r="C804" i="7"/>
  <c r="B804" i="7"/>
  <c r="D803" i="7"/>
  <c r="C803" i="7"/>
  <c r="B803" i="7"/>
  <c r="D802" i="7"/>
  <c r="C802" i="7"/>
  <c r="B802" i="7"/>
  <c r="D801" i="7"/>
  <c r="C801" i="7"/>
  <c r="B801" i="7"/>
  <c r="D800" i="7"/>
  <c r="C800" i="7"/>
  <c r="B800" i="7"/>
  <c r="D799" i="7"/>
  <c r="C799" i="7"/>
  <c r="B799" i="7"/>
  <c r="D798" i="7"/>
  <c r="C798" i="7"/>
  <c r="B798" i="7"/>
  <c r="D797" i="7"/>
  <c r="C797" i="7"/>
  <c r="B797" i="7"/>
  <c r="D796" i="7"/>
  <c r="C796" i="7"/>
  <c r="B796" i="7"/>
  <c r="D795" i="7"/>
  <c r="C795" i="7"/>
  <c r="B795" i="7"/>
  <c r="D794" i="7"/>
  <c r="C794" i="7"/>
  <c r="B794" i="7"/>
  <c r="D793" i="7"/>
  <c r="C793" i="7"/>
  <c r="B793" i="7"/>
  <c r="D792" i="7"/>
  <c r="C792" i="7"/>
  <c r="B792" i="7"/>
  <c r="D791" i="7"/>
  <c r="C791" i="7"/>
  <c r="B791" i="7"/>
  <c r="D790" i="7"/>
  <c r="C790" i="7"/>
  <c r="B790" i="7"/>
  <c r="D789" i="7"/>
  <c r="C789" i="7"/>
  <c r="B789" i="7"/>
  <c r="D788" i="7"/>
  <c r="C788" i="7"/>
  <c r="B788" i="7"/>
  <c r="D787" i="7"/>
  <c r="C787" i="7"/>
  <c r="B787" i="7"/>
  <c r="D786" i="7"/>
  <c r="C786" i="7"/>
  <c r="B786" i="7"/>
  <c r="D785" i="7"/>
  <c r="C785" i="7"/>
  <c r="B785" i="7"/>
  <c r="D784" i="7"/>
  <c r="C784" i="7"/>
  <c r="B784" i="7"/>
  <c r="D783" i="7"/>
  <c r="C783" i="7"/>
  <c r="B783" i="7"/>
  <c r="D782" i="7"/>
  <c r="C782" i="7"/>
  <c r="B782" i="7"/>
  <c r="D781" i="7"/>
  <c r="C781" i="7"/>
  <c r="B781" i="7"/>
  <c r="D780" i="7"/>
  <c r="C780" i="7"/>
  <c r="B780" i="7"/>
  <c r="D779" i="7"/>
  <c r="C779" i="7"/>
  <c r="B779" i="7"/>
  <c r="D778" i="7"/>
  <c r="C778" i="7"/>
  <c r="B778" i="7"/>
  <c r="D777" i="7"/>
  <c r="C777" i="7"/>
  <c r="B777" i="7"/>
  <c r="D776" i="7"/>
  <c r="C776" i="7"/>
  <c r="B776" i="7"/>
  <c r="D775" i="7"/>
  <c r="C775" i="7"/>
  <c r="B775" i="7"/>
  <c r="D774" i="7"/>
  <c r="C774" i="7"/>
  <c r="B774" i="7"/>
  <c r="D773" i="7"/>
  <c r="C773" i="7"/>
  <c r="B773" i="7"/>
  <c r="D772" i="7"/>
  <c r="C772" i="7"/>
  <c r="B772" i="7"/>
  <c r="D771" i="7"/>
  <c r="C771" i="7"/>
  <c r="B771" i="7"/>
  <c r="D770" i="7"/>
  <c r="C770" i="7"/>
  <c r="B770" i="7"/>
  <c r="D769" i="7"/>
  <c r="C769" i="7"/>
  <c r="B769" i="7"/>
  <c r="D768" i="7"/>
  <c r="C768" i="7"/>
  <c r="B768" i="7"/>
  <c r="D767" i="7"/>
  <c r="C767" i="7"/>
  <c r="B767" i="7"/>
  <c r="D766" i="7"/>
  <c r="C766" i="7"/>
  <c r="B766" i="7"/>
  <c r="D765" i="7"/>
  <c r="C765" i="7"/>
  <c r="B765" i="7"/>
  <c r="D764" i="7"/>
  <c r="C764" i="7"/>
  <c r="B764" i="7"/>
  <c r="D763" i="7"/>
  <c r="C763" i="7"/>
  <c r="B763" i="7"/>
  <c r="D762" i="7"/>
  <c r="C762" i="7"/>
  <c r="B762" i="7"/>
  <c r="D761" i="7"/>
  <c r="C761" i="7"/>
  <c r="B761" i="7"/>
  <c r="D760" i="7"/>
  <c r="C760" i="7"/>
  <c r="B760" i="7"/>
  <c r="D759" i="7"/>
  <c r="C759" i="7"/>
  <c r="B759" i="7"/>
  <c r="D758" i="7"/>
  <c r="C758" i="7"/>
  <c r="B758" i="7"/>
  <c r="D757" i="7"/>
  <c r="C757" i="7"/>
  <c r="B757" i="7"/>
  <c r="D756" i="7"/>
  <c r="C756" i="7"/>
  <c r="B756" i="7"/>
  <c r="D755" i="7"/>
  <c r="C755" i="7"/>
  <c r="B755" i="7"/>
  <c r="D754" i="7"/>
  <c r="C754" i="7"/>
  <c r="B754" i="7"/>
  <c r="D753" i="7"/>
  <c r="C753" i="7"/>
  <c r="B753" i="7"/>
  <c r="D752" i="7"/>
  <c r="C752" i="7"/>
  <c r="B752" i="7"/>
  <c r="D751" i="7"/>
  <c r="C751" i="7"/>
  <c r="B751" i="7"/>
  <c r="D750" i="7"/>
  <c r="C750" i="7"/>
  <c r="B750" i="7"/>
  <c r="D749" i="7"/>
  <c r="C749" i="7"/>
  <c r="B749" i="7"/>
  <c r="D748" i="7"/>
  <c r="C748" i="7"/>
  <c r="B748" i="7"/>
  <c r="D747" i="7"/>
  <c r="C747" i="7"/>
  <c r="B747" i="7"/>
  <c r="D746" i="7"/>
  <c r="C746" i="7"/>
  <c r="B746" i="7"/>
  <c r="D745" i="7"/>
  <c r="C745" i="7"/>
  <c r="B745" i="7"/>
  <c r="D744" i="7"/>
  <c r="C744" i="7"/>
  <c r="B744" i="7"/>
  <c r="D743" i="7"/>
  <c r="C743" i="7"/>
  <c r="B743" i="7"/>
  <c r="D742" i="7"/>
  <c r="C742" i="7"/>
  <c r="B742" i="7"/>
  <c r="D741" i="7"/>
  <c r="C741" i="7"/>
  <c r="B741" i="7"/>
  <c r="D740" i="7"/>
  <c r="C740" i="7"/>
  <c r="B740" i="7"/>
  <c r="D739" i="7"/>
  <c r="C739" i="7"/>
  <c r="B739" i="7"/>
  <c r="D738" i="7"/>
  <c r="C738" i="7"/>
  <c r="B738" i="7"/>
  <c r="D737" i="7"/>
  <c r="C737" i="7"/>
  <c r="B737" i="7"/>
  <c r="D736" i="7"/>
  <c r="C736" i="7"/>
  <c r="B736" i="7"/>
  <c r="D735" i="7"/>
  <c r="C735" i="7"/>
  <c r="B735" i="7"/>
  <c r="D734" i="7"/>
  <c r="C734" i="7"/>
  <c r="B734" i="7"/>
  <c r="D733" i="7"/>
  <c r="C733" i="7"/>
  <c r="B733" i="7"/>
  <c r="D732" i="7"/>
  <c r="C732" i="7"/>
  <c r="B732" i="7"/>
  <c r="D731" i="7"/>
  <c r="C731" i="7"/>
  <c r="B731" i="7"/>
  <c r="D730" i="7"/>
  <c r="C730" i="7"/>
  <c r="B730" i="7"/>
  <c r="D729" i="7"/>
  <c r="C729" i="7"/>
  <c r="B729" i="7"/>
  <c r="D728" i="7"/>
  <c r="C728" i="7"/>
  <c r="B728" i="7"/>
  <c r="D727" i="7"/>
  <c r="C727" i="7"/>
  <c r="B727" i="7"/>
  <c r="D726" i="7"/>
  <c r="C726" i="7"/>
  <c r="B726" i="7"/>
  <c r="D725" i="7"/>
  <c r="C725" i="7"/>
  <c r="B725" i="7"/>
  <c r="D724" i="7"/>
  <c r="C724" i="7"/>
  <c r="B724" i="7"/>
  <c r="D723" i="7"/>
  <c r="C723" i="7"/>
  <c r="B723" i="7"/>
  <c r="D722" i="7"/>
  <c r="C722" i="7"/>
  <c r="B722" i="7"/>
  <c r="D721" i="7"/>
  <c r="C721" i="7"/>
  <c r="B721" i="7"/>
  <c r="D720" i="7"/>
  <c r="C720" i="7"/>
  <c r="B720" i="7"/>
  <c r="D719" i="7"/>
  <c r="C719" i="7"/>
  <c r="B719" i="7"/>
  <c r="D718" i="7"/>
  <c r="C718" i="7"/>
  <c r="B718" i="7"/>
  <c r="D717" i="7"/>
  <c r="C717" i="7"/>
  <c r="B717" i="7"/>
  <c r="D716" i="7"/>
  <c r="C716" i="7"/>
  <c r="B716" i="7"/>
  <c r="D715" i="7"/>
  <c r="C715" i="7"/>
  <c r="B715" i="7"/>
  <c r="D714" i="7"/>
  <c r="C714" i="7"/>
  <c r="B714" i="7"/>
  <c r="D713" i="7"/>
  <c r="C713" i="7"/>
  <c r="B713" i="7"/>
  <c r="D712" i="7"/>
  <c r="C712" i="7"/>
  <c r="B712" i="7"/>
  <c r="D711" i="7"/>
  <c r="C711" i="7"/>
  <c r="B711" i="7"/>
  <c r="D710" i="7"/>
  <c r="C710" i="7"/>
  <c r="B710" i="7"/>
  <c r="D709" i="7"/>
  <c r="C709" i="7"/>
  <c r="B709" i="7"/>
  <c r="D708" i="7"/>
  <c r="C708" i="7"/>
  <c r="B708" i="7"/>
  <c r="D707" i="7"/>
  <c r="C707" i="7"/>
  <c r="B707" i="7"/>
  <c r="D706" i="7"/>
  <c r="C706" i="7"/>
  <c r="B706" i="7"/>
  <c r="D705" i="7"/>
  <c r="C705" i="7"/>
  <c r="B705" i="7"/>
  <c r="D704" i="7"/>
  <c r="C704" i="7"/>
  <c r="B704" i="7"/>
  <c r="D703" i="7"/>
  <c r="C703" i="7"/>
  <c r="B703" i="7"/>
  <c r="D702" i="7"/>
  <c r="C702" i="7"/>
  <c r="B702" i="7"/>
  <c r="D701" i="7"/>
  <c r="C701" i="7"/>
  <c r="B701" i="7"/>
  <c r="D700" i="7"/>
  <c r="C700" i="7"/>
  <c r="B700" i="7"/>
  <c r="D699" i="7"/>
  <c r="C699" i="7"/>
  <c r="B699" i="7"/>
  <c r="D698" i="7"/>
  <c r="C698" i="7"/>
  <c r="B698" i="7"/>
  <c r="D697" i="7"/>
  <c r="C697" i="7"/>
  <c r="B697" i="7"/>
  <c r="D696" i="7"/>
  <c r="C696" i="7"/>
  <c r="B696" i="7"/>
  <c r="D695" i="7"/>
  <c r="C695" i="7"/>
  <c r="B695" i="7"/>
  <c r="D694" i="7"/>
  <c r="C694" i="7"/>
  <c r="B694" i="7"/>
  <c r="D693" i="7"/>
  <c r="C693" i="7"/>
  <c r="B693" i="7"/>
  <c r="D692" i="7"/>
  <c r="C692" i="7"/>
  <c r="B692" i="7"/>
  <c r="D691" i="7"/>
  <c r="C691" i="7"/>
  <c r="B691" i="7"/>
  <c r="D690" i="7"/>
  <c r="C690" i="7"/>
  <c r="B690" i="7"/>
  <c r="D689" i="7"/>
  <c r="C689" i="7"/>
  <c r="B689" i="7"/>
  <c r="D688" i="7"/>
  <c r="C688" i="7"/>
  <c r="B688" i="7"/>
  <c r="D687" i="7"/>
  <c r="C687" i="7"/>
  <c r="B687" i="7"/>
  <c r="D686" i="7"/>
  <c r="C686" i="7"/>
  <c r="B686" i="7"/>
  <c r="D685" i="7"/>
  <c r="C685" i="7"/>
  <c r="B685" i="7"/>
  <c r="D684" i="7"/>
  <c r="C684" i="7"/>
  <c r="B684" i="7"/>
  <c r="D683" i="7"/>
  <c r="C683" i="7"/>
  <c r="B683" i="7"/>
  <c r="D682" i="7"/>
  <c r="C682" i="7"/>
  <c r="B682" i="7"/>
  <c r="D681" i="7"/>
  <c r="C681" i="7"/>
  <c r="B681" i="7"/>
  <c r="D680" i="7"/>
  <c r="C680" i="7"/>
  <c r="B680" i="7"/>
  <c r="D679" i="7"/>
  <c r="C679" i="7"/>
  <c r="B679" i="7"/>
  <c r="D678" i="7"/>
  <c r="C678" i="7"/>
  <c r="B678" i="7"/>
  <c r="D677" i="7"/>
  <c r="C677" i="7"/>
  <c r="B677" i="7"/>
  <c r="D676" i="7"/>
  <c r="C676" i="7"/>
  <c r="B676" i="7"/>
  <c r="D675" i="7"/>
  <c r="C675" i="7"/>
  <c r="B675" i="7"/>
  <c r="D674" i="7"/>
  <c r="C674" i="7"/>
  <c r="B674" i="7"/>
  <c r="D673" i="7"/>
  <c r="C673" i="7"/>
  <c r="B673" i="7"/>
  <c r="D672" i="7"/>
  <c r="C672" i="7"/>
  <c r="B672" i="7"/>
  <c r="D671" i="7"/>
  <c r="C671" i="7"/>
  <c r="B671" i="7"/>
  <c r="D670" i="7"/>
  <c r="C670" i="7"/>
  <c r="B670" i="7"/>
  <c r="D669" i="7"/>
  <c r="C669" i="7"/>
  <c r="B669" i="7"/>
  <c r="D668" i="7"/>
  <c r="C668" i="7"/>
  <c r="B668" i="7"/>
  <c r="D667" i="7"/>
  <c r="C667" i="7"/>
  <c r="B667" i="7"/>
  <c r="D666" i="7"/>
  <c r="C666" i="7"/>
  <c r="B666" i="7"/>
  <c r="D665" i="7"/>
  <c r="C665" i="7"/>
  <c r="B665" i="7"/>
  <c r="D664" i="7"/>
  <c r="C664" i="7"/>
  <c r="B664" i="7"/>
  <c r="D663" i="7"/>
  <c r="C663" i="7"/>
  <c r="B663" i="7"/>
  <c r="D662" i="7"/>
  <c r="C662" i="7"/>
  <c r="B662" i="7"/>
  <c r="D661" i="7"/>
  <c r="C661" i="7"/>
  <c r="B661" i="7"/>
  <c r="D660" i="7"/>
  <c r="C660" i="7"/>
  <c r="B660" i="7"/>
  <c r="D659" i="7"/>
  <c r="C659" i="7"/>
  <c r="B659" i="7"/>
  <c r="D658" i="7"/>
  <c r="C658" i="7"/>
  <c r="B658" i="7"/>
  <c r="D657" i="7"/>
  <c r="C657" i="7"/>
  <c r="B657" i="7"/>
  <c r="D656" i="7"/>
  <c r="C656" i="7"/>
  <c r="B656" i="7"/>
  <c r="D655" i="7"/>
  <c r="C655" i="7"/>
  <c r="B655" i="7"/>
  <c r="D654" i="7"/>
  <c r="C654" i="7"/>
  <c r="B654" i="7"/>
  <c r="D653" i="7"/>
  <c r="C653" i="7"/>
  <c r="B653" i="7"/>
  <c r="D652" i="7"/>
  <c r="C652" i="7"/>
  <c r="B652" i="7"/>
  <c r="D651" i="7"/>
  <c r="C651" i="7"/>
  <c r="B651" i="7"/>
  <c r="D650" i="7"/>
  <c r="C650" i="7"/>
  <c r="B650" i="7"/>
  <c r="D649" i="7"/>
  <c r="C649" i="7"/>
  <c r="B649" i="7"/>
  <c r="D648" i="7"/>
  <c r="C648" i="7"/>
  <c r="B648" i="7"/>
  <c r="D647" i="7"/>
  <c r="C647" i="7"/>
  <c r="B647" i="7"/>
  <c r="D646" i="7"/>
  <c r="C646" i="7"/>
  <c r="B646" i="7"/>
  <c r="D645" i="7"/>
  <c r="C645" i="7"/>
  <c r="B645" i="7"/>
  <c r="D644" i="7"/>
  <c r="C644" i="7"/>
  <c r="B644" i="7"/>
  <c r="D643" i="7"/>
  <c r="C643" i="7"/>
  <c r="B643" i="7"/>
  <c r="D642" i="7"/>
  <c r="C642" i="7"/>
  <c r="B642" i="7"/>
  <c r="D641" i="7"/>
  <c r="C641" i="7"/>
  <c r="B641" i="7"/>
  <c r="D640" i="7"/>
  <c r="C640" i="7"/>
  <c r="B640" i="7"/>
  <c r="D639" i="7"/>
  <c r="C639" i="7"/>
  <c r="B639" i="7"/>
  <c r="D638" i="7"/>
  <c r="C638" i="7"/>
  <c r="B638" i="7"/>
  <c r="D637" i="7"/>
  <c r="C637" i="7"/>
  <c r="B637" i="7"/>
  <c r="D636" i="7"/>
  <c r="C636" i="7"/>
  <c r="B636" i="7"/>
  <c r="D635" i="7"/>
  <c r="C635" i="7"/>
  <c r="B635" i="7"/>
  <c r="D634" i="7"/>
  <c r="C634" i="7"/>
  <c r="B634" i="7"/>
  <c r="D633" i="7"/>
  <c r="C633" i="7"/>
  <c r="B633" i="7"/>
  <c r="D632" i="7"/>
  <c r="C632" i="7"/>
  <c r="B632" i="7"/>
  <c r="D631" i="7"/>
  <c r="C631" i="7"/>
  <c r="B631" i="7"/>
  <c r="D630" i="7"/>
  <c r="C630" i="7"/>
  <c r="B630" i="7"/>
  <c r="D629" i="7"/>
  <c r="C629" i="7"/>
  <c r="B629" i="7"/>
  <c r="D628" i="7"/>
  <c r="C628" i="7"/>
  <c r="B628" i="7"/>
  <c r="D627" i="7"/>
  <c r="C627" i="7"/>
  <c r="B627" i="7"/>
  <c r="D626" i="7"/>
  <c r="C626" i="7"/>
  <c r="B626" i="7"/>
  <c r="D625" i="7"/>
  <c r="C625" i="7"/>
  <c r="B625" i="7"/>
  <c r="D624" i="7"/>
  <c r="C624" i="7"/>
  <c r="B624" i="7"/>
  <c r="D623" i="7"/>
  <c r="C623" i="7"/>
  <c r="B623" i="7"/>
  <c r="D622" i="7"/>
  <c r="C622" i="7"/>
  <c r="B622" i="7"/>
  <c r="D621" i="7"/>
  <c r="C621" i="7"/>
  <c r="B621" i="7"/>
  <c r="D620" i="7"/>
  <c r="C620" i="7"/>
  <c r="B620" i="7"/>
  <c r="D619" i="7"/>
  <c r="C619" i="7"/>
  <c r="B619" i="7"/>
  <c r="D618" i="7"/>
  <c r="C618" i="7"/>
  <c r="B618" i="7"/>
  <c r="D617" i="7"/>
  <c r="C617" i="7"/>
  <c r="B617" i="7"/>
  <c r="D616" i="7"/>
  <c r="C616" i="7"/>
  <c r="B616" i="7"/>
  <c r="D615" i="7"/>
  <c r="C615" i="7"/>
  <c r="B615" i="7"/>
  <c r="D614" i="7"/>
  <c r="C614" i="7"/>
  <c r="B614" i="7"/>
  <c r="D613" i="7"/>
  <c r="C613" i="7"/>
  <c r="B613" i="7"/>
  <c r="D612" i="7"/>
  <c r="C612" i="7"/>
  <c r="B612" i="7"/>
  <c r="D611" i="7"/>
  <c r="C611" i="7"/>
  <c r="B611" i="7"/>
  <c r="D610" i="7"/>
  <c r="C610" i="7"/>
  <c r="B610" i="7"/>
  <c r="D609" i="7"/>
  <c r="C609" i="7"/>
  <c r="B609" i="7"/>
  <c r="D608" i="7"/>
  <c r="C608" i="7"/>
  <c r="B608" i="7"/>
  <c r="D607" i="7"/>
  <c r="C607" i="7"/>
  <c r="B607" i="7"/>
  <c r="D606" i="7"/>
  <c r="C606" i="7"/>
  <c r="B606" i="7"/>
  <c r="D605" i="7"/>
  <c r="C605" i="7"/>
  <c r="B605" i="7"/>
  <c r="D604" i="7"/>
  <c r="C604" i="7"/>
  <c r="B604" i="7"/>
  <c r="D603" i="7"/>
  <c r="C603" i="7"/>
  <c r="B603" i="7"/>
  <c r="D602" i="7"/>
  <c r="C602" i="7"/>
  <c r="B602" i="7"/>
  <c r="D601" i="7"/>
  <c r="C601" i="7"/>
  <c r="B601" i="7"/>
  <c r="D600" i="7"/>
  <c r="C600" i="7"/>
  <c r="B600" i="7"/>
  <c r="D599" i="7"/>
  <c r="C599" i="7"/>
  <c r="B599" i="7"/>
  <c r="D598" i="7"/>
  <c r="C598" i="7"/>
  <c r="B598" i="7"/>
  <c r="D597" i="7"/>
  <c r="C597" i="7"/>
  <c r="B597" i="7"/>
  <c r="D596" i="7"/>
  <c r="C596" i="7"/>
  <c r="B596" i="7"/>
  <c r="D595" i="7"/>
  <c r="C595" i="7"/>
  <c r="B595" i="7"/>
  <c r="D594" i="7"/>
  <c r="C594" i="7"/>
  <c r="B594" i="7"/>
  <c r="D593" i="7"/>
  <c r="C593" i="7"/>
  <c r="B593" i="7"/>
  <c r="D592" i="7"/>
  <c r="C592" i="7"/>
  <c r="B592" i="7"/>
  <c r="D591" i="7"/>
  <c r="C591" i="7"/>
  <c r="B591" i="7"/>
  <c r="D590" i="7"/>
  <c r="C590" i="7"/>
  <c r="B590" i="7"/>
  <c r="D589" i="7"/>
  <c r="C589" i="7"/>
  <c r="B589" i="7"/>
  <c r="D588" i="7"/>
  <c r="C588" i="7"/>
  <c r="B588" i="7"/>
  <c r="D587" i="7"/>
  <c r="C587" i="7"/>
  <c r="B587" i="7"/>
  <c r="D586" i="7"/>
  <c r="C586" i="7"/>
  <c r="B586" i="7"/>
  <c r="D585" i="7"/>
  <c r="C585" i="7"/>
  <c r="B585" i="7"/>
  <c r="D584" i="7"/>
  <c r="C584" i="7"/>
  <c r="B584" i="7"/>
  <c r="D583" i="7"/>
  <c r="C583" i="7"/>
  <c r="B583" i="7"/>
  <c r="D582" i="7"/>
  <c r="C582" i="7"/>
  <c r="B582" i="7"/>
  <c r="D581" i="7"/>
  <c r="C581" i="7"/>
  <c r="B581" i="7"/>
  <c r="D580" i="7"/>
  <c r="C580" i="7"/>
  <c r="B580" i="7"/>
  <c r="D579" i="7"/>
  <c r="C579" i="7"/>
  <c r="B579" i="7"/>
  <c r="D578" i="7"/>
  <c r="C578" i="7"/>
  <c r="B578" i="7"/>
  <c r="D577" i="7"/>
  <c r="C577" i="7"/>
  <c r="B577" i="7"/>
  <c r="D576" i="7"/>
  <c r="C576" i="7"/>
  <c r="B576" i="7"/>
  <c r="D575" i="7"/>
  <c r="C575" i="7"/>
  <c r="B575" i="7"/>
  <c r="D574" i="7"/>
  <c r="C574" i="7"/>
  <c r="B574" i="7"/>
  <c r="D573" i="7"/>
  <c r="C573" i="7"/>
  <c r="B573" i="7"/>
  <c r="D572" i="7"/>
  <c r="C572" i="7"/>
  <c r="B572" i="7"/>
  <c r="D571" i="7"/>
  <c r="C571" i="7"/>
  <c r="B571" i="7"/>
  <c r="D570" i="7"/>
  <c r="C570" i="7"/>
  <c r="B570" i="7"/>
  <c r="D569" i="7"/>
  <c r="C569" i="7"/>
  <c r="B569" i="7"/>
  <c r="D568" i="7"/>
  <c r="C568" i="7"/>
  <c r="B568" i="7"/>
  <c r="D567" i="7"/>
  <c r="C567" i="7"/>
  <c r="B567" i="7"/>
  <c r="D566" i="7"/>
  <c r="C566" i="7"/>
  <c r="B566" i="7"/>
  <c r="D565" i="7"/>
  <c r="C565" i="7"/>
  <c r="B565" i="7"/>
  <c r="D564" i="7"/>
  <c r="C564" i="7"/>
  <c r="B564" i="7"/>
  <c r="D563" i="7"/>
  <c r="C563" i="7"/>
  <c r="B563" i="7"/>
  <c r="D562" i="7"/>
  <c r="C562" i="7"/>
  <c r="B562" i="7"/>
  <c r="D561" i="7"/>
  <c r="C561" i="7"/>
  <c r="B561" i="7"/>
  <c r="D560" i="7"/>
  <c r="C560" i="7"/>
  <c r="B560" i="7"/>
  <c r="D559" i="7"/>
  <c r="C559" i="7"/>
  <c r="B559" i="7"/>
  <c r="D558" i="7"/>
  <c r="C558" i="7"/>
  <c r="B558" i="7"/>
  <c r="D557" i="7"/>
  <c r="C557" i="7"/>
  <c r="B557" i="7"/>
  <c r="D556" i="7"/>
  <c r="C556" i="7"/>
  <c r="B556" i="7"/>
  <c r="D555" i="7"/>
  <c r="C555" i="7"/>
  <c r="B555" i="7"/>
  <c r="D554" i="7"/>
  <c r="C554" i="7"/>
  <c r="B554" i="7"/>
  <c r="D553" i="7"/>
  <c r="C553" i="7"/>
  <c r="B553" i="7"/>
  <c r="D552" i="7"/>
  <c r="C552" i="7"/>
  <c r="B552" i="7"/>
  <c r="D551" i="7"/>
  <c r="C551" i="7"/>
  <c r="B551" i="7"/>
  <c r="D550" i="7"/>
  <c r="C550" i="7"/>
  <c r="B550" i="7"/>
  <c r="D549" i="7"/>
  <c r="C549" i="7"/>
  <c r="B549" i="7"/>
  <c r="D548" i="7"/>
  <c r="C548" i="7"/>
  <c r="B548" i="7"/>
  <c r="D547" i="7"/>
  <c r="C547" i="7"/>
  <c r="B547" i="7"/>
  <c r="D546" i="7"/>
  <c r="C546" i="7"/>
  <c r="B546" i="7"/>
  <c r="D545" i="7"/>
  <c r="C545" i="7"/>
  <c r="B545" i="7"/>
  <c r="D544" i="7"/>
  <c r="C544" i="7"/>
  <c r="B544" i="7"/>
  <c r="D543" i="7"/>
  <c r="C543" i="7"/>
  <c r="B543" i="7"/>
  <c r="D542" i="7"/>
  <c r="C542" i="7"/>
  <c r="B542" i="7"/>
  <c r="D541" i="7"/>
  <c r="C541" i="7"/>
  <c r="B541" i="7"/>
  <c r="D540" i="7"/>
  <c r="C540" i="7"/>
  <c r="B540" i="7"/>
  <c r="D539" i="7"/>
  <c r="C539" i="7"/>
  <c r="B539" i="7"/>
  <c r="D538" i="7"/>
  <c r="C538" i="7"/>
  <c r="B538" i="7"/>
  <c r="D537" i="7"/>
  <c r="C537" i="7"/>
  <c r="B537" i="7"/>
  <c r="D536" i="7"/>
  <c r="C536" i="7"/>
  <c r="B536" i="7"/>
  <c r="D535" i="7"/>
  <c r="C535" i="7"/>
  <c r="B535" i="7"/>
  <c r="D534" i="7"/>
  <c r="C534" i="7"/>
  <c r="B534" i="7"/>
  <c r="D533" i="7"/>
  <c r="C533" i="7"/>
  <c r="B533" i="7"/>
  <c r="D532" i="7"/>
  <c r="C532" i="7"/>
  <c r="B532" i="7"/>
  <c r="D531" i="7"/>
  <c r="C531" i="7"/>
  <c r="B531" i="7"/>
  <c r="D530" i="7"/>
  <c r="C530" i="7"/>
  <c r="B530" i="7"/>
  <c r="D529" i="7"/>
  <c r="C529" i="7"/>
  <c r="B529" i="7"/>
  <c r="D528" i="7"/>
  <c r="C528" i="7"/>
  <c r="B528" i="7"/>
  <c r="D527" i="7"/>
  <c r="C527" i="7"/>
  <c r="B527" i="7"/>
  <c r="D526" i="7"/>
  <c r="C526" i="7"/>
  <c r="B526" i="7"/>
  <c r="D525" i="7"/>
  <c r="C525" i="7"/>
  <c r="B525" i="7"/>
  <c r="D524" i="7"/>
  <c r="C524" i="7"/>
  <c r="B524" i="7"/>
  <c r="D523" i="7"/>
  <c r="C523" i="7"/>
  <c r="B523" i="7"/>
  <c r="D522" i="7"/>
  <c r="C522" i="7"/>
  <c r="B522" i="7"/>
  <c r="D521" i="7"/>
  <c r="C521" i="7"/>
  <c r="B521" i="7"/>
  <c r="D520" i="7"/>
  <c r="C520" i="7"/>
  <c r="B520" i="7"/>
  <c r="D519" i="7"/>
  <c r="C519" i="7"/>
  <c r="B519" i="7"/>
  <c r="D518" i="7"/>
  <c r="C518" i="7"/>
  <c r="B518" i="7"/>
  <c r="D517" i="7"/>
  <c r="C517" i="7"/>
  <c r="B517" i="7"/>
  <c r="D516" i="7"/>
  <c r="C516" i="7"/>
  <c r="B516" i="7"/>
  <c r="D515" i="7"/>
  <c r="C515" i="7"/>
  <c r="B515" i="7"/>
  <c r="D514" i="7"/>
  <c r="C514" i="7"/>
  <c r="B514" i="7"/>
  <c r="D513" i="7"/>
  <c r="C513" i="7"/>
  <c r="B513" i="7"/>
  <c r="D512" i="7"/>
  <c r="C512" i="7"/>
  <c r="B512" i="7"/>
  <c r="D511" i="7"/>
  <c r="C511" i="7"/>
  <c r="B511" i="7"/>
  <c r="D510" i="7"/>
  <c r="C510" i="7"/>
  <c r="B510" i="7"/>
  <c r="D509" i="7"/>
  <c r="C509" i="7"/>
  <c r="B509" i="7"/>
  <c r="D508" i="7"/>
  <c r="C508" i="7"/>
  <c r="B508" i="7"/>
  <c r="D507" i="7"/>
  <c r="C507" i="7"/>
  <c r="B507" i="7"/>
  <c r="D506" i="7"/>
  <c r="C506" i="7"/>
  <c r="B506" i="7"/>
  <c r="D505" i="7"/>
  <c r="C505" i="7"/>
  <c r="B505" i="7"/>
  <c r="D504" i="7"/>
  <c r="C504" i="7"/>
  <c r="B504" i="7"/>
  <c r="D503" i="7"/>
  <c r="C503" i="7"/>
  <c r="B503" i="7"/>
  <c r="D502" i="7"/>
  <c r="C502" i="7"/>
  <c r="B502" i="7"/>
  <c r="D501" i="7"/>
  <c r="C501" i="7"/>
  <c r="B501" i="7"/>
  <c r="D500" i="7"/>
  <c r="C500" i="7"/>
  <c r="B500" i="7"/>
  <c r="D499" i="7"/>
  <c r="C499" i="7"/>
  <c r="B499" i="7"/>
  <c r="D498" i="7"/>
  <c r="C498" i="7"/>
  <c r="B498" i="7"/>
  <c r="D497" i="7"/>
  <c r="C497" i="7"/>
  <c r="B497" i="7"/>
  <c r="D496" i="7"/>
  <c r="C496" i="7"/>
  <c r="B496" i="7"/>
  <c r="D495" i="7"/>
  <c r="C495" i="7"/>
  <c r="B495" i="7"/>
  <c r="D494" i="7"/>
  <c r="C494" i="7"/>
  <c r="B494" i="7"/>
  <c r="D493" i="7"/>
  <c r="C493" i="7"/>
  <c r="B493" i="7"/>
  <c r="D492" i="7"/>
  <c r="C492" i="7"/>
  <c r="B492" i="7"/>
  <c r="D491" i="7"/>
  <c r="C491" i="7"/>
  <c r="B491" i="7"/>
  <c r="D490" i="7"/>
  <c r="C490" i="7"/>
  <c r="B490" i="7"/>
  <c r="D489" i="7"/>
  <c r="C489" i="7"/>
  <c r="B489" i="7"/>
  <c r="D488" i="7"/>
  <c r="C488" i="7"/>
  <c r="B488" i="7"/>
  <c r="D487" i="7"/>
  <c r="C487" i="7"/>
  <c r="B487" i="7"/>
  <c r="D486" i="7"/>
  <c r="C486" i="7"/>
  <c r="B486" i="7"/>
  <c r="D485" i="7"/>
  <c r="C485" i="7"/>
  <c r="B485" i="7"/>
  <c r="D484" i="7"/>
  <c r="C484" i="7"/>
  <c r="B484" i="7"/>
  <c r="D483" i="7"/>
  <c r="C483" i="7"/>
  <c r="B483" i="7"/>
  <c r="D482" i="7"/>
  <c r="C482" i="7"/>
  <c r="B482" i="7"/>
  <c r="D481" i="7"/>
  <c r="C481" i="7"/>
  <c r="B481" i="7"/>
  <c r="D480" i="7"/>
  <c r="C480" i="7"/>
  <c r="B480" i="7"/>
  <c r="D479" i="7"/>
  <c r="C479" i="7"/>
  <c r="B479" i="7"/>
  <c r="D478" i="7"/>
  <c r="C478" i="7"/>
  <c r="B478" i="7"/>
  <c r="D477" i="7"/>
  <c r="C477" i="7"/>
  <c r="B477" i="7"/>
  <c r="D476" i="7"/>
  <c r="C476" i="7"/>
  <c r="B476" i="7"/>
  <c r="D475" i="7"/>
  <c r="C475" i="7"/>
  <c r="B475" i="7"/>
  <c r="D474" i="7"/>
  <c r="C474" i="7"/>
  <c r="B474" i="7"/>
  <c r="D473" i="7"/>
  <c r="C473" i="7"/>
  <c r="B473" i="7"/>
  <c r="D472" i="7"/>
  <c r="C472" i="7"/>
  <c r="B472" i="7"/>
  <c r="D471" i="7"/>
  <c r="C471" i="7"/>
  <c r="B471" i="7"/>
  <c r="D470" i="7"/>
  <c r="C470" i="7"/>
  <c r="B470" i="7"/>
  <c r="D469" i="7"/>
  <c r="C469" i="7"/>
  <c r="B469" i="7"/>
  <c r="D468" i="7"/>
  <c r="C468" i="7"/>
  <c r="B468" i="7"/>
  <c r="D467" i="7"/>
  <c r="C467" i="7"/>
  <c r="B467" i="7"/>
  <c r="D466" i="7"/>
  <c r="C466" i="7"/>
  <c r="B466" i="7"/>
  <c r="D465" i="7"/>
  <c r="C465" i="7"/>
  <c r="B465" i="7"/>
  <c r="D464" i="7"/>
  <c r="C464" i="7"/>
  <c r="B464" i="7"/>
  <c r="D463" i="7"/>
  <c r="C463" i="7"/>
  <c r="B463" i="7"/>
  <c r="D462" i="7"/>
  <c r="C462" i="7"/>
  <c r="B462" i="7"/>
  <c r="D461" i="7"/>
  <c r="C461" i="7"/>
  <c r="B461" i="7"/>
  <c r="D460" i="7"/>
  <c r="C460" i="7"/>
  <c r="B460" i="7"/>
  <c r="D459" i="7"/>
  <c r="C459" i="7"/>
  <c r="B459" i="7"/>
  <c r="D458" i="7"/>
  <c r="C458" i="7"/>
  <c r="B458" i="7"/>
  <c r="D457" i="7"/>
  <c r="C457" i="7"/>
  <c r="B457" i="7"/>
  <c r="D456" i="7"/>
  <c r="C456" i="7"/>
  <c r="B456" i="7"/>
  <c r="D455" i="7"/>
  <c r="C455" i="7"/>
  <c r="B455" i="7"/>
  <c r="D454" i="7"/>
  <c r="C454" i="7"/>
  <c r="B454" i="7"/>
  <c r="D453" i="7"/>
  <c r="C453" i="7"/>
  <c r="B453" i="7"/>
  <c r="D452" i="7"/>
  <c r="C452" i="7"/>
  <c r="B452" i="7"/>
  <c r="D451" i="7"/>
  <c r="C451" i="7"/>
  <c r="B451" i="7"/>
  <c r="D450" i="7"/>
  <c r="C450" i="7"/>
  <c r="B450" i="7"/>
  <c r="D449" i="7"/>
  <c r="C449" i="7"/>
  <c r="B449" i="7"/>
  <c r="D448" i="7"/>
  <c r="C448" i="7"/>
  <c r="B448" i="7"/>
  <c r="D447" i="7"/>
  <c r="C447" i="7"/>
  <c r="B447" i="7"/>
  <c r="D446" i="7"/>
  <c r="C446" i="7"/>
  <c r="B446" i="7"/>
  <c r="D445" i="7"/>
  <c r="C445" i="7"/>
  <c r="B445" i="7"/>
  <c r="D444" i="7"/>
  <c r="C444" i="7"/>
  <c r="B444" i="7"/>
  <c r="D443" i="7"/>
  <c r="C443" i="7"/>
  <c r="B443" i="7"/>
  <c r="D442" i="7"/>
  <c r="C442" i="7"/>
  <c r="B442" i="7"/>
  <c r="D441" i="7"/>
  <c r="C441" i="7"/>
  <c r="B441" i="7"/>
  <c r="D440" i="7"/>
  <c r="C440" i="7"/>
  <c r="B440" i="7"/>
  <c r="D439" i="7"/>
  <c r="C439" i="7"/>
  <c r="B439" i="7"/>
  <c r="D438" i="7"/>
  <c r="C438" i="7"/>
  <c r="B438" i="7"/>
  <c r="D437" i="7"/>
  <c r="C437" i="7"/>
  <c r="B437" i="7"/>
  <c r="D436" i="7"/>
  <c r="C436" i="7"/>
  <c r="B436" i="7"/>
  <c r="D435" i="7"/>
  <c r="C435" i="7"/>
  <c r="B435" i="7"/>
  <c r="D434" i="7"/>
  <c r="C434" i="7"/>
  <c r="B434" i="7"/>
  <c r="D433" i="7"/>
  <c r="C433" i="7"/>
  <c r="B433" i="7"/>
  <c r="D432" i="7"/>
  <c r="C432" i="7"/>
  <c r="B432" i="7"/>
  <c r="D431" i="7"/>
  <c r="C431" i="7"/>
  <c r="B431" i="7"/>
  <c r="D430" i="7"/>
  <c r="C430" i="7"/>
  <c r="B430" i="7"/>
  <c r="D429" i="7"/>
  <c r="C429" i="7"/>
  <c r="B429" i="7"/>
  <c r="D428" i="7"/>
  <c r="C428" i="7"/>
  <c r="B428" i="7"/>
  <c r="D427" i="7"/>
  <c r="C427" i="7"/>
  <c r="B427" i="7"/>
  <c r="D426" i="7"/>
  <c r="C426" i="7"/>
  <c r="B426" i="7"/>
  <c r="D425" i="7"/>
  <c r="C425" i="7"/>
  <c r="B425" i="7"/>
  <c r="D424" i="7"/>
  <c r="C424" i="7"/>
  <c r="B424" i="7"/>
  <c r="D423" i="7"/>
  <c r="C423" i="7"/>
  <c r="B423" i="7"/>
  <c r="D422" i="7"/>
  <c r="C422" i="7"/>
  <c r="B422" i="7"/>
  <c r="D421" i="7"/>
  <c r="C421" i="7"/>
  <c r="B421" i="7"/>
  <c r="D420" i="7"/>
  <c r="C420" i="7"/>
  <c r="B420" i="7"/>
  <c r="D419" i="7"/>
  <c r="C419" i="7"/>
  <c r="B419" i="7"/>
  <c r="D418" i="7"/>
  <c r="C418" i="7"/>
  <c r="B418" i="7"/>
  <c r="D417" i="7"/>
  <c r="C417" i="7"/>
  <c r="B417" i="7"/>
  <c r="D416" i="7"/>
  <c r="C416" i="7"/>
  <c r="B416" i="7"/>
  <c r="D415" i="7"/>
  <c r="C415" i="7"/>
  <c r="B415" i="7"/>
  <c r="D414" i="7"/>
  <c r="C414" i="7"/>
  <c r="B414" i="7"/>
  <c r="D413" i="7"/>
  <c r="C413" i="7"/>
  <c r="B413" i="7"/>
  <c r="D412" i="7"/>
  <c r="C412" i="7"/>
  <c r="B412" i="7"/>
  <c r="D411" i="7"/>
  <c r="C411" i="7"/>
  <c r="B411" i="7"/>
  <c r="D410" i="7"/>
  <c r="C410" i="7"/>
  <c r="B410" i="7"/>
  <c r="D409" i="7"/>
  <c r="C409" i="7"/>
  <c r="B409" i="7"/>
  <c r="D408" i="7"/>
  <c r="C408" i="7"/>
  <c r="B408" i="7"/>
  <c r="D407" i="7"/>
  <c r="C407" i="7"/>
  <c r="B407" i="7"/>
  <c r="D406" i="7"/>
  <c r="C406" i="7"/>
  <c r="B406" i="7"/>
  <c r="D405" i="7"/>
  <c r="C405" i="7"/>
  <c r="B405" i="7"/>
  <c r="D404" i="7"/>
  <c r="C404" i="7"/>
  <c r="B404" i="7"/>
  <c r="D403" i="7"/>
  <c r="C403" i="7"/>
  <c r="B403" i="7"/>
  <c r="D402" i="7"/>
  <c r="C402" i="7"/>
  <c r="B402" i="7"/>
  <c r="D401" i="7"/>
  <c r="C401" i="7"/>
  <c r="B401" i="7"/>
  <c r="D400" i="7"/>
  <c r="C400" i="7"/>
  <c r="B400" i="7"/>
  <c r="D399" i="7"/>
  <c r="C399" i="7"/>
  <c r="B399" i="7"/>
  <c r="D398" i="7"/>
  <c r="C398" i="7"/>
  <c r="B398" i="7"/>
  <c r="D397" i="7"/>
  <c r="C397" i="7"/>
  <c r="B397" i="7"/>
  <c r="D396" i="7"/>
  <c r="C396" i="7"/>
  <c r="B396" i="7"/>
  <c r="D395" i="7"/>
  <c r="C395" i="7"/>
  <c r="B395" i="7"/>
  <c r="D394" i="7"/>
  <c r="C394" i="7"/>
  <c r="B394" i="7"/>
  <c r="D393" i="7"/>
  <c r="C393" i="7"/>
  <c r="B393" i="7"/>
  <c r="D392" i="7"/>
  <c r="C392" i="7"/>
  <c r="B392" i="7"/>
  <c r="D391" i="7"/>
  <c r="C391" i="7"/>
  <c r="B391" i="7"/>
  <c r="D390" i="7"/>
  <c r="C390" i="7"/>
  <c r="B390" i="7"/>
  <c r="D389" i="7"/>
  <c r="C389" i="7"/>
  <c r="B389" i="7"/>
  <c r="D388" i="7"/>
  <c r="C388" i="7"/>
  <c r="B388" i="7"/>
  <c r="D387" i="7"/>
  <c r="C387" i="7"/>
  <c r="B387" i="7"/>
  <c r="D386" i="7"/>
  <c r="C386" i="7"/>
  <c r="B386" i="7"/>
  <c r="D385" i="7"/>
  <c r="C385" i="7"/>
  <c r="B385" i="7"/>
  <c r="D384" i="7"/>
  <c r="C384" i="7"/>
  <c r="B384" i="7"/>
  <c r="D383" i="7"/>
  <c r="C383" i="7"/>
  <c r="B383" i="7"/>
  <c r="D382" i="7"/>
  <c r="C382" i="7"/>
  <c r="B382" i="7"/>
  <c r="D381" i="7"/>
  <c r="C381" i="7"/>
  <c r="B381" i="7"/>
  <c r="D380" i="7"/>
  <c r="C380" i="7"/>
  <c r="B380" i="7"/>
  <c r="D379" i="7"/>
  <c r="C379" i="7"/>
  <c r="B379" i="7"/>
  <c r="D378" i="7"/>
  <c r="C378" i="7"/>
  <c r="B378" i="7"/>
  <c r="D377" i="7"/>
  <c r="C377" i="7"/>
  <c r="B377" i="7"/>
  <c r="D376" i="7"/>
  <c r="C376" i="7"/>
  <c r="B376" i="7"/>
  <c r="D375" i="7"/>
  <c r="C375" i="7"/>
  <c r="B375" i="7"/>
  <c r="D374" i="7"/>
  <c r="C374" i="7"/>
  <c r="B374" i="7"/>
  <c r="D373" i="7"/>
  <c r="C373" i="7"/>
  <c r="B373" i="7"/>
  <c r="D372" i="7"/>
  <c r="C372" i="7"/>
  <c r="B372" i="7"/>
  <c r="D371" i="7"/>
  <c r="C371" i="7"/>
  <c r="B371" i="7"/>
  <c r="D370" i="7"/>
  <c r="C370" i="7"/>
  <c r="B370" i="7"/>
  <c r="D369" i="7"/>
  <c r="C369" i="7"/>
  <c r="B369" i="7"/>
  <c r="D368" i="7"/>
  <c r="C368" i="7"/>
  <c r="B368" i="7"/>
  <c r="D367" i="7"/>
  <c r="C367" i="7"/>
  <c r="B367" i="7"/>
  <c r="D366" i="7"/>
  <c r="C366" i="7"/>
  <c r="B366" i="7"/>
  <c r="D365" i="7"/>
  <c r="C365" i="7"/>
  <c r="B365" i="7"/>
  <c r="D364" i="7"/>
  <c r="C364" i="7"/>
  <c r="B364" i="7"/>
  <c r="D363" i="7"/>
  <c r="C363" i="7"/>
  <c r="B363" i="7"/>
  <c r="D362" i="7"/>
  <c r="C362" i="7"/>
  <c r="B362" i="7"/>
  <c r="D361" i="7"/>
  <c r="C361" i="7"/>
  <c r="B361" i="7"/>
  <c r="D360" i="7"/>
  <c r="C360" i="7"/>
  <c r="B360" i="7"/>
  <c r="D359" i="7"/>
  <c r="C359" i="7"/>
  <c r="B359" i="7"/>
  <c r="D358" i="7"/>
  <c r="C358" i="7"/>
  <c r="B358" i="7"/>
  <c r="D357" i="7"/>
  <c r="C357" i="7"/>
  <c r="B357" i="7"/>
  <c r="D356" i="7"/>
  <c r="C356" i="7"/>
  <c r="B356" i="7"/>
  <c r="D355" i="7"/>
  <c r="C355" i="7"/>
  <c r="B355" i="7"/>
  <c r="D354" i="7"/>
  <c r="C354" i="7"/>
  <c r="B354" i="7"/>
  <c r="D353" i="7"/>
  <c r="C353" i="7"/>
  <c r="B353" i="7"/>
  <c r="D352" i="7"/>
  <c r="C352" i="7"/>
  <c r="B352" i="7"/>
  <c r="D351" i="7"/>
  <c r="C351" i="7"/>
  <c r="B351" i="7"/>
  <c r="D350" i="7"/>
  <c r="C350" i="7"/>
  <c r="B350" i="7"/>
  <c r="D349" i="7"/>
  <c r="C349" i="7"/>
  <c r="B349" i="7"/>
  <c r="D348" i="7"/>
  <c r="C348" i="7"/>
  <c r="B348" i="7"/>
  <c r="D347" i="7"/>
  <c r="C347" i="7"/>
  <c r="B347" i="7"/>
  <c r="D346" i="7"/>
  <c r="C346" i="7"/>
  <c r="B346" i="7"/>
  <c r="D345" i="7"/>
  <c r="C345" i="7"/>
  <c r="B345" i="7"/>
  <c r="D344" i="7"/>
  <c r="C344" i="7"/>
  <c r="B344" i="7"/>
  <c r="D343" i="7"/>
  <c r="C343" i="7"/>
  <c r="B343" i="7"/>
  <c r="D342" i="7"/>
  <c r="C342" i="7"/>
  <c r="B342" i="7"/>
  <c r="D341" i="7"/>
  <c r="C341" i="7"/>
  <c r="B341" i="7"/>
  <c r="D340" i="7"/>
  <c r="C340" i="7"/>
  <c r="B340" i="7"/>
  <c r="D339" i="7"/>
  <c r="C339" i="7"/>
  <c r="B339" i="7"/>
  <c r="D338" i="7"/>
  <c r="C338" i="7"/>
  <c r="B338" i="7"/>
  <c r="D337" i="7"/>
  <c r="C337" i="7"/>
  <c r="B337" i="7"/>
  <c r="D336" i="7"/>
  <c r="C336" i="7"/>
  <c r="B336" i="7"/>
  <c r="D335" i="7"/>
  <c r="C335" i="7"/>
  <c r="B335" i="7"/>
  <c r="D334" i="7"/>
  <c r="C334" i="7"/>
  <c r="B334" i="7"/>
  <c r="D333" i="7"/>
  <c r="C333" i="7"/>
  <c r="B333" i="7"/>
  <c r="D332" i="7"/>
  <c r="C332" i="7"/>
  <c r="B332" i="7"/>
  <c r="D331" i="7"/>
  <c r="C331" i="7"/>
  <c r="B331" i="7"/>
  <c r="D330" i="7"/>
  <c r="C330" i="7"/>
  <c r="B330" i="7"/>
  <c r="D329" i="7"/>
  <c r="C329" i="7"/>
  <c r="B329" i="7"/>
  <c r="D328" i="7"/>
  <c r="C328" i="7"/>
  <c r="B328" i="7"/>
  <c r="D327" i="7"/>
  <c r="C327" i="7"/>
  <c r="B327" i="7"/>
  <c r="D326" i="7"/>
  <c r="C326" i="7"/>
  <c r="B326" i="7"/>
  <c r="D325" i="7"/>
  <c r="C325" i="7"/>
  <c r="B325" i="7"/>
  <c r="D324" i="7"/>
  <c r="C324" i="7"/>
  <c r="B324" i="7"/>
  <c r="D323" i="7"/>
  <c r="C323" i="7"/>
  <c r="B323" i="7"/>
  <c r="D322" i="7"/>
  <c r="C322" i="7"/>
  <c r="B322" i="7"/>
  <c r="D321" i="7"/>
  <c r="C321" i="7"/>
  <c r="B321" i="7"/>
  <c r="D320" i="7"/>
  <c r="C320" i="7"/>
  <c r="B320" i="7"/>
  <c r="D319" i="7"/>
  <c r="C319" i="7"/>
  <c r="B319" i="7"/>
  <c r="D318" i="7"/>
  <c r="C318" i="7"/>
  <c r="B318" i="7"/>
  <c r="D317" i="7"/>
  <c r="C317" i="7"/>
  <c r="B317" i="7"/>
  <c r="D316" i="7"/>
  <c r="C316" i="7"/>
  <c r="B316" i="7"/>
  <c r="D315" i="7"/>
  <c r="C315" i="7"/>
  <c r="B315" i="7"/>
  <c r="D314" i="7"/>
  <c r="C314" i="7"/>
  <c r="B314" i="7"/>
  <c r="D313" i="7"/>
  <c r="C313" i="7"/>
  <c r="B313" i="7"/>
  <c r="D312" i="7"/>
  <c r="C312" i="7"/>
  <c r="B312" i="7"/>
  <c r="D311" i="7"/>
  <c r="C311" i="7"/>
  <c r="B311" i="7"/>
  <c r="D310" i="7"/>
  <c r="C310" i="7"/>
  <c r="B310" i="7"/>
  <c r="D309" i="7"/>
  <c r="C309" i="7"/>
  <c r="B309" i="7"/>
  <c r="D308" i="7"/>
  <c r="C308" i="7"/>
  <c r="B308" i="7"/>
  <c r="D307" i="7"/>
  <c r="C307" i="7"/>
  <c r="B307" i="7"/>
  <c r="D306" i="7"/>
  <c r="C306" i="7"/>
  <c r="B306" i="7"/>
  <c r="D305" i="7"/>
  <c r="C305" i="7"/>
  <c r="B305" i="7"/>
  <c r="D304" i="7"/>
  <c r="C304" i="7"/>
  <c r="B304" i="7"/>
  <c r="D303" i="7"/>
  <c r="C303" i="7"/>
  <c r="B303" i="7"/>
  <c r="D302" i="7"/>
  <c r="C302" i="7"/>
  <c r="B302" i="7"/>
  <c r="D301" i="7"/>
  <c r="C301" i="7"/>
  <c r="B301" i="7"/>
  <c r="D300" i="7"/>
  <c r="C300" i="7"/>
  <c r="B300" i="7"/>
  <c r="D299" i="7"/>
  <c r="C299" i="7"/>
  <c r="B299" i="7"/>
  <c r="D298" i="7"/>
  <c r="C298" i="7"/>
  <c r="B298" i="7"/>
  <c r="D297" i="7"/>
  <c r="C297" i="7"/>
  <c r="B297" i="7"/>
  <c r="D296" i="7"/>
  <c r="C296" i="7"/>
  <c r="B296" i="7"/>
  <c r="D295" i="7"/>
  <c r="C295" i="7"/>
  <c r="B295" i="7"/>
  <c r="D294" i="7"/>
  <c r="C294" i="7"/>
  <c r="B294" i="7"/>
  <c r="D293" i="7"/>
  <c r="C293" i="7"/>
  <c r="B293" i="7"/>
  <c r="D292" i="7"/>
  <c r="C292" i="7"/>
  <c r="B292" i="7"/>
  <c r="D291" i="7"/>
  <c r="C291" i="7"/>
  <c r="B291" i="7"/>
  <c r="D290" i="7"/>
  <c r="C290" i="7"/>
  <c r="B290" i="7"/>
  <c r="D289" i="7"/>
  <c r="C289" i="7"/>
  <c r="B289" i="7"/>
  <c r="D288" i="7"/>
  <c r="C288" i="7"/>
  <c r="B288" i="7"/>
  <c r="D287" i="7"/>
  <c r="C287" i="7"/>
  <c r="B287" i="7"/>
  <c r="D286" i="7"/>
  <c r="C286" i="7"/>
  <c r="B286" i="7"/>
  <c r="D285" i="7"/>
  <c r="C285" i="7"/>
  <c r="B285" i="7"/>
  <c r="D284" i="7"/>
  <c r="C284" i="7"/>
  <c r="B284" i="7"/>
  <c r="D283" i="7"/>
  <c r="C283" i="7"/>
  <c r="B283" i="7"/>
  <c r="D282" i="7"/>
  <c r="C282" i="7"/>
  <c r="B282" i="7"/>
  <c r="D281" i="7"/>
  <c r="C281" i="7"/>
  <c r="B281" i="7"/>
  <c r="D280" i="7"/>
  <c r="C280" i="7"/>
  <c r="B280" i="7"/>
  <c r="D279" i="7"/>
  <c r="C279" i="7"/>
  <c r="B279" i="7"/>
  <c r="D278" i="7"/>
  <c r="C278" i="7"/>
  <c r="B278" i="7"/>
  <c r="D277" i="7"/>
  <c r="C277" i="7"/>
  <c r="B277" i="7"/>
  <c r="D276" i="7"/>
  <c r="C276" i="7"/>
  <c r="B276" i="7"/>
  <c r="D275" i="7"/>
  <c r="C275" i="7"/>
  <c r="B275" i="7"/>
  <c r="D274" i="7"/>
  <c r="C274" i="7"/>
  <c r="B274" i="7"/>
  <c r="D273" i="7"/>
  <c r="C273" i="7"/>
  <c r="B273" i="7"/>
  <c r="D272" i="7"/>
  <c r="C272" i="7"/>
  <c r="B272" i="7"/>
  <c r="D271" i="7"/>
  <c r="C271" i="7"/>
  <c r="B271" i="7"/>
  <c r="D270" i="7"/>
  <c r="C270" i="7"/>
  <c r="B270" i="7"/>
  <c r="D269" i="7"/>
  <c r="C269" i="7"/>
  <c r="B269" i="7"/>
  <c r="D268" i="7"/>
  <c r="C268" i="7"/>
  <c r="B268" i="7"/>
  <c r="D267" i="7"/>
  <c r="C267" i="7"/>
  <c r="B267" i="7"/>
  <c r="D266" i="7"/>
  <c r="C266" i="7"/>
  <c r="B266" i="7"/>
  <c r="D265" i="7"/>
  <c r="C265" i="7"/>
  <c r="B265" i="7"/>
  <c r="D264" i="7"/>
  <c r="C264" i="7"/>
  <c r="B264" i="7"/>
  <c r="D263" i="7"/>
  <c r="C263" i="7"/>
  <c r="B263" i="7"/>
  <c r="D262" i="7"/>
  <c r="C262" i="7"/>
  <c r="B262" i="7"/>
  <c r="D261" i="7"/>
  <c r="C261" i="7"/>
  <c r="B261" i="7"/>
  <c r="D260" i="7"/>
  <c r="C260" i="7"/>
  <c r="B260" i="7"/>
  <c r="D259" i="7"/>
  <c r="C259" i="7"/>
  <c r="B259" i="7"/>
  <c r="D258" i="7"/>
  <c r="C258" i="7"/>
  <c r="B258" i="7"/>
  <c r="D257" i="7"/>
  <c r="C257" i="7"/>
  <c r="B257" i="7"/>
  <c r="D256" i="7"/>
  <c r="C256" i="7"/>
  <c r="B256" i="7"/>
  <c r="D255" i="7"/>
  <c r="C255" i="7"/>
  <c r="B255" i="7"/>
  <c r="D254" i="7"/>
  <c r="C254" i="7"/>
  <c r="B254" i="7"/>
  <c r="D253" i="7"/>
  <c r="C253" i="7"/>
  <c r="B253" i="7"/>
  <c r="D252" i="7"/>
  <c r="C252" i="7"/>
  <c r="B252" i="7"/>
  <c r="D251" i="7"/>
  <c r="C251" i="7"/>
  <c r="B251" i="7"/>
  <c r="D250" i="7"/>
  <c r="C250" i="7"/>
  <c r="B250" i="7"/>
  <c r="D249" i="7"/>
  <c r="C249" i="7"/>
  <c r="B249" i="7"/>
  <c r="D248" i="7"/>
  <c r="C248" i="7"/>
  <c r="B248" i="7"/>
  <c r="D247" i="7"/>
  <c r="C247" i="7"/>
  <c r="B247" i="7"/>
  <c r="D246" i="7"/>
  <c r="C246" i="7"/>
  <c r="B246" i="7"/>
  <c r="D245" i="7"/>
  <c r="C245" i="7"/>
  <c r="B245" i="7"/>
  <c r="D244" i="7"/>
  <c r="C244" i="7"/>
  <c r="B244" i="7"/>
  <c r="D243" i="7"/>
  <c r="C243" i="7"/>
  <c r="B243" i="7"/>
  <c r="D242" i="7"/>
  <c r="C242" i="7"/>
  <c r="B242" i="7"/>
  <c r="D241" i="7"/>
  <c r="C241" i="7"/>
  <c r="B241" i="7"/>
  <c r="D240" i="7"/>
  <c r="C240" i="7"/>
  <c r="B240" i="7"/>
  <c r="D239" i="7"/>
  <c r="C239" i="7"/>
  <c r="B239" i="7"/>
  <c r="D238" i="7"/>
  <c r="C238" i="7"/>
  <c r="B238" i="7"/>
  <c r="D237" i="7"/>
  <c r="C237" i="7"/>
  <c r="B237" i="7"/>
  <c r="D236" i="7"/>
  <c r="C236" i="7"/>
  <c r="B236" i="7"/>
  <c r="D235" i="7"/>
  <c r="C235" i="7"/>
  <c r="B235" i="7"/>
  <c r="D234" i="7"/>
  <c r="C234" i="7"/>
  <c r="B234" i="7"/>
  <c r="D233" i="7"/>
  <c r="C233" i="7"/>
  <c r="B233" i="7"/>
  <c r="D232" i="7"/>
  <c r="C232" i="7"/>
  <c r="B232" i="7"/>
  <c r="D231" i="7"/>
  <c r="C231" i="7"/>
  <c r="B231" i="7"/>
  <c r="D230" i="7"/>
  <c r="C230" i="7"/>
  <c r="B230" i="7"/>
  <c r="D229" i="7"/>
  <c r="C229" i="7"/>
  <c r="B229" i="7"/>
  <c r="D228" i="7"/>
  <c r="C228" i="7"/>
  <c r="B228" i="7"/>
  <c r="D227" i="7"/>
  <c r="C227" i="7"/>
  <c r="B227" i="7"/>
  <c r="D226" i="7"/>
  <c r="C226" i="7"/>
  <c r="B226" i="7"/>
  <c r="D225" i="7"/>
  <c r="C225" i="7"/>
  <c r="B225" i="7"/>
  <c r="D224" i="7"/>
  <c r="C224" i="7"/>
  <c r="B224" i="7"/>
  <c r="D223" i="7"/>
  <c r="C223" i="7"/>
  <c r="B223" i="7"/>
  <c r="D222" i="7"/>
  <c r="C222" i="7"/>
  <c r="B222" i="7"/>
  <c r="D221" i="7"/>
  <c r="C221" i="7"/>
  <c r="B221" i="7"/>
  <c r="D220" i="7"/>
  <c r="C220" i="7"/>
  <c r="B220" i="7"/>
  <c r="D219" i="7"/>
  <c r="C219" i="7"/>
  <c r="B219" i="7"/>
  <c r="D218" i="7"/>
  <c r="C218" i="7"/>
  <c r="B218" i="7"/>
  <c r="D217" i="7"/>
  <c r="C217" i="7"/>
  <c r="B217" i="7"/>
  <c r="D216" i="7"/>
  <c r="C216" i="7"/>
  <c r="B216" i="7"/>
  <c r="D215" i="7"/>
  <c r="C215" i="7"/>
  <c r="B215" i="7"/>
  <c r="D214" i="7"/>
  <c r="C214" i="7"/>
  <c r="B214" i="7"/>
  <c r="D213" i="7"/>
  <c r="C213" i="7"/>
  <c r="B213" i="7"/>
  <c r="D212" i="7"/>
  <c r="C212" i="7"/>
  <c r="B212" i="7"/>
  <c r="D211" i="7"/>
  <c r="C211" i="7"/>
  <c r="B211" i="7"/>
  <c r="D210" i="7"/>
  <c r="C210" i="7"/>
  <c r="B210" i="7"/>
  <c r="D209" i="7"/>
  <c r="C209" i="7"/>
  <c r="B209" i="7"/>
  <c r="D208" i="7"/>
  <c r="C208" i="7"/>
  <c r="B208" i="7"/>
  <c r="D207" i="7"/>
  <c r="C207" i="7"/>
  <c r="B207" i="7"/>
  <c r="D206" i="7"/>
  <c r="C206" i="7"/>
  <c r="B206" i="7"/>
  <c r="D205" i="7"/>
  <c r="C205" i="7"/>
  <c r="B205" i="7"/>
  <c r="D204" i="7"/>
  <c r="C204" i="7"/>
  <c r="B204" i="7"/>
  <c r="D203" i="7"/>
  <c r="C203" i="7"/>
  <c r="B203" i="7"/>
  <c r="D202" i="7"/>
  <c r="C202" i="7"/>
  <c r="B202" i="7"/>
  <c r="D201" i="7"/>
  <c r="C201" i="7"/>
  <c r="B201" i="7"/>
  <c r="D200" i="7"/>
  <c r="C200" i="7"/>
  <c r="B200" i="7"/>
  <c r="D199" i="7"/>
  <c r="C199" i="7"/>
  <c r="B199" i="7"/>
  <c r="D198" i="7"/>
  <c r="C198" i="7"/>
  <c r="B198" i="7"/>
  <c r="D197" i="7"/>
  <c r="C197" i="7"/>
  <c r="B197" i="7"/>
  <c r="D196" i="7"/>
  <c r="C196" i="7"/>
  <c r="B196" i="7"/>
  <c r="D195" i="7"/>
  <c r="C195" i="7"/>
  <c r="B195" i="7"/>
  <c r="D194" i="7"/>
  <c r="C194" i="7"/>
  <c r="B194" i="7"/>
  <c r="D193" i="7"/>
  <c r="C193" i="7"/>
  <c r="B193" i="7"/>
  <c r="D192" i="7"/>
  <c r="C192" i="7"/>
  <c r="B192" i="7"/>
  <c r="D191" i="7"/>
  <c r="C191" i="7"/>
  <c r="B191" i="7"/>
  <c r="D190" i="7"/>
  <c r="C190" i="7"/>
  <c r="B190" i="7"/>
  <c r="D189" i="7"/>
  <c r="C189" i="7"/>
  <c r="B189" i="7"/>
  <c r="D188" i="7"/>
  <c r="C188" i="7"/>
  <c r="B188" i="7"/>
  <c r="D187" i="7"/>
  <c r="C187" i="7"/>
  <c r="B187" i="7"/>
  <c r="D186" i="7"/>
  <c r="C186" i="7"/>
  <c r="B186" i="7"/>
  <c r="D185" i="7"/>
  <c r="C185" i="7"/>
  <c r="B185" i="7"/>
  <c r="D184" i="7"/>
  <c r="C184" i="7"/>
  <c r="B184" i="7"/>
  <c r="D183" i="7"/>
  <c r="C183" i="7"/>
  <c r="B183" i="7"/>
  <c r="D182" i="7"/>
  <c r="C182" i="7"/>
  <c r="B182" i="7"/>
  <c r="D181" i="7"/>
  <c r="C181" i="7"/>
  <c r="B181" i="7"/>
  <c r="D180" i="7"/>
  <c r="C180" i="7"/>
  <c r="B180" i="7"/>
  <c r="D179" i="7"/>
  <c r="C179" i="7"/>
  <c r="B179" i="7"/>
  <c r="D178" i="7"/>
  <c r="C178" i="7"/>
  <c r="B178" i="7"/>
  <c r="D177" i="7"/>
  <c r="C177" i="7"/>
  <c r="B177" i="7"/>
  <c r="D176" i="7"/>
  <c r="C176" i="7"/>
  <c r="B176" i="7"/>
  <c r="D175" i="7"/>
  <c r="C175" i="7"/>
  <c r="B175" i="7"/>
  <c r="D174" i="7"/>
  <c r="C174" i="7"/>
  <c r="B174" i="7"/>
  <c r="D173" i="7"/>
  <c r="C173" i="7"/>
  <c r="B173" i="7"/>
  <c r="D172" i="7"/>
  <c r="C172" i="7"/>
  <c r="B172" i="7"/>
  <c r="D171" i="7"/>
  <c r="C171" i="7"/>
  <c r="B171" i="7"/>
  <c r="D170" i="7"/>
  <c r="C170" i="7"/>
  <c r="B170" i="7"/>
  <c r="D169" i="7"/>
  <c r="C169" i="7"/>
  <c r="B169" i="7"/>
  <c r="D168" i="7"/>
  <c r="C168" i="7"/>
  <c r="B168" i="7"/>
  <c r="D167" i="7"/>
  <c r="C167" i="7"/>
  <c r="B167" i="7"/>
  <c r="D166" i="7"/>
  <c r="C166" i="7"/>
  <c r="B166" i="7"/>
  <c r="D165" i="7"/>
  <c r="C165" i="7"/>
  <c r="B165" i="7"/>
  <c r="D164" i="7"/>
  <c r="C164" i="7"/>
  <c r="B164" i="7"/>
  <c r="D163" i="7"/>
  <c r="C163" i="7"/>
  <c r="B163" i="7"/>
  <c r="D162" i="7"/>
  <c r="C162" i="7"/>
  <c r="B162" i="7"/>
  <c r="D161" i="7"/>
  <c r="C161" i="7"/>
  <c r="B161" i="7"/>
  <c r="D160" i="7"/>
  <c r="C160" i="7"/>
  <c r="B160" i="7"/>
  <c r="D159" i="7"/>
  <c r="C159" i="7"/>
  <c r="B159" i="7"/>
  <c r="D158" i="7"/>
  <c r="C158" i="7"/>
  <c r="B158" i="7"/>
  <c r="D157" i="7"/>
  <c r="C157" i="7"/>
  <c r="B157" i="7"/>
  <c r="D156" i="7"/>
  <c r="C156" i="7"/>
  <c r="B156" i="7"/>
  <c r="D155" i="7"/>
  <c r="C155" i="7"/>
  <c r="B155" i="7"/>
  <c r="D154" i="7"/>
  <c r="C154" i="7"/>
  <c r="B154" i="7"/>
  <c r="D153" i="7"/>
  <c r="C153" i="7"/>
  <c r="B153" i="7"/>
  <c r="D152" i="7"/>
  <c r="C152" i="7"/>
  <c r="B152" i="7"/>
  <c r="D151" i="7"/>
  <c r="C151" i="7"/>
  <c r="B151" i="7"/>
  <c r="D150" i="7"/>
  <c r="C150" i="7"/>
  <c r="B150" i="7"/>
  <c r="D149" i="7"/>
  <c r="C149" i="7"/>
  <c r="B149" i="7"/>
  <c r="D148" i="7"/>
  <c r="C148" i="7"/>
  <c r="B148" i="7"/>
  <c r="D147" i="7"/>
  <c r="C147" i="7"/>
  <c r="B147" i="7"/>
  <c r="D146" i="7"/>
  <c r="C146" i="7"/>
  <c r="B146" i="7"/>
  <c r="D145" i="7"/>
  <c r="C145" i="7"/>
  <c r="B145" i="7"/>
  <c r="D144" i="7"/>
  <c r="C144" i="7"/>
  <c r="B144" i="7"/>
  <c r="D143" i="7"/>
  <c r="C143" i="7"/>
  <c r="B143" i="7"/>
  <c r="D142" i="7"/>
  <c r="C142" i="7"/>
  <c r="B142" i="7"/>
  <c r="D141" i="7"/>
  <c r="C141" i="7"/>
  <c r="B141" i="7"/>
  <c r="D140" i="7"/>
  <c r="C140" i="7"/>
  <c r="B140" i="7"/>
  <c r="D139" i="7"/>
  <c r="C139" i="7"/>
  <c r="B139" i="7"/>
  <c r="D138" i="7"/>
  <c r="C138" i="7"/>
  <c r="B138" i="7"/>
  <c r="D137" i="7"/>
  <c r="C137" i="7"/>
  <c r="B137" i="7"/>
  <c r="D136" i="7"/>
  <c r="C136" i="7"/>
  <c r="B136" i="7"/>
  <c r="D135" i="7"/>
  <c r="C135" i="7"/>
  <c r="B135" i="7"/>
  <c r="D134" i="7"/>
  <c r="C134" i="7"/>
  <c r="B134" i="7"/>
  <c r="D133" i="7"/>
  <c r="C133" i="7"/>
  <c r="B133" i="7"/>
  <c r="D132" i="7"/>
  <c r="C132" i="7"/>
  <c r="B132" i="7"/>
  <c r="D131" i="7"/>
  <c r="C131" i="7"/>
  <c r="B131" i="7"/>
  <c r="D130" i="7"/>
  <c r="C130" i="7"/>
  <c r="B130" i="7"/>
  <c r="D129" i="7"/>
  <c r="C129" i="7"/>
  <c r="B129" i="7"/>
  <c r="D128" i="7"/>
  <c r="C128" i="7"/>
  <c r="B128" i="7"/>
  <c r="D127" i="7"/>
  <c r="C127" i="7"/>
  <c r="B127" i="7"/>
  <c r="D126" i="7"/>
  <c r="C126" i="7"/>
  <c r="B126" i="7"/>
  <c r="D125" i="7"/>
  <c r="C125" i="7"/>
  <c r="B125" i="7"/>
  <c r="D124" i="7"/>
  <c r="C124" i="7"/>
  <c r="B124" i="7"/>
  <c r="D123" i="7"/>
  <c r="C123" i="7"/>
  <c r="B123" i="7"/>
  <c r="D122" i="7"/>
  <c r="C122" i="7"/>
  <c r="B122" i="7"/>
  <c r="D121" i="7"/>
  <c r="C121" i="7"/>
  <c r="B121" i="7"/>
  <c r="D120" i="7"/>
  <c r="C120" i="7"/>
  <c r="B120" i="7"/>
  <c r="D119" i="7"/>
  <c r="C119" i="7"/>
  <c r="B119" i="7"/>
  <c r="D118" i="7"/>
  <c r="C118" i="7"/>
  <c r="B118" i="7"/>
  <c r="D117" i="7"/>
  <c r="C117" i="7"/>
  <c r="B117" i="7"/>
  <c r="D116" i="7"/>
  <c r="C116" i="7"/>
  <c r="B116" i="7"/>
  <c r="D115" i="7"/>
  <c r="C115" i="7"/>
  <c r="B115" i="7"/>
  <c r="D114" i="7"/>
  <c r="C114" i="7"/>
  <c r="B114" i="7"/>
  <c r="D113" i="7"/>
  <c r="C113" i="7"/>
  <c r="B113" i="7"/>
  <c r="D112" i="7"/>
  <c r="C112" i="7"/>
  <c r="B112" i="7"/>
  <c r="D111" i="7"/>
  <c r="C111" i="7"/>
  <c r="B111" i="7"/>
  <c r="D110" i="7"/>
  <c r="C110" i="7"/>
  <c r="B110" i="7"/>
  <c r="D109" i="7"/>
  <c r="C109" i="7"/>
  <c r="B109" i="7"/>
  <c r="D108" i="7"/>
  <c r="C108" i="7"/>
  <c r="B108" i="7"/>
  <c r="D107" i="7"/>
  <c r="C107" i="7"/>
  <c r="B107" i="7"/>
  <c r="D106" i="7"/>
  <c r="C106" i="7"/>
  <c r="B106" i="7"/>
  <c r="D105" i="7"/>
  <c r="C105" i="7"/>
  <c r="B105" i="7"/>
  <c r="D104" i="7"/>
  <c r="C104" i="7"/>
  <c r="B104" i="7"/>
  <c r="D103" i="7"/>
  <c r="C103" i="7"/>
  <c r="B103" i="7"/>
  <c r="D102" i="7"/>
  <c r="C102" i="7"/>
  <c r="B102" i="7"/>
  <c r="D101" i="7"/>
  <c r="C101" i="7"/>
  <c r="B101" i="7"/>
  <c r="D100" i="7"/>
  <c r="C100" i="7"/>
  <c r="B100" i="7"/>
  <c r="D99" i="7"/>
  <c r="C99" i="7"/>
  <c r="B99" i="7"/>
  <c r="D98" i="7"/>
  <c r="C98" i="7"/>
  <c r="B98" i="7"/>
  <c r="D97" i="7"/>
  <c r="C97" i="7"/>
  <c r="B97" i="7"/>
  <c r="D96" i="7"/>
  <c r="C96" i="7"/>
  <c r="B96" i="7"/>
  <c r="D95" i="7"/>
  <c r="C95" i="7"/>
  <c r="B95" i="7"/>
  <c r="D94" i="7"/>
  <c r="C94" i="7"/>
  <c r="B94" i="7"/>
  <c r="D93" i="7"/>
  <c r="C93" i="7"/>
  <c r="B93" i="7"/>
  <c r="D92" i="7"/>
  <c r="C92" i="7"/>
  <c r="B92" i="7"/>
  <c r="D91" i="7"/>
  <c r="C91" i="7"/>
  <c r="B91" i="7"/>
  <c r="D90" i="7"/>
  <c r="C90" i="7"/>
  <c r="B90" i="7"/>
  <c r="D89" i="7"/>
  <c r="C89" i="7"/>
  <c r="B89" i="7"/>
  <c r="D88" i="7"/>
  <c r="C88" i="7"/>
  <c r="B88" i="7"/>
  <c r="D87" i="7"/>
  <c r="C87" i="7"/>
  <c r="B87" i="7"/>
  <c r="D86" i="7"/>
  <c r="C86" i="7"/>
  <c r="B86" i="7"/>
  <c r="D85" i="7"/>
  <c r="C85" i="7"/>
  <c r="B85" i="7"/>
  <c r="D84" i="7"/>
  <c r="C84" i="7"/>
  <c r="B84" i="7"/>
  <c r="D83" i="7"/>
  <c r="C83" i="7"/>
  <c r="B83" i="7"/>
  <c r="D82" i="7"/>
  <c r="C82" i="7"/>
  <c r="B82" i="7"/>
  <c r="D81" i="7"/>
  <c r="C81" i="7"/>
  <c r="B81" i="7"/>
  <c r="D80" i="7"/>
  <c r="C80" i="7"/>
  <c r="B80" i="7"/>
  <c r="D79" i="7"/>
  <c r="C79" i="7"/>
  <c r="B79" i="7"/>
  <c r="D78" i="7"/>
  <c r="C78" i="7"/>
  <c r="B78" i="7"/>
  <c r="D77" i="7"/>
  <c r="C77" i="7"/>
  <c r="B77" i="7"/>
  <c r="D76" i="7"/>
  <c r="C76" i="7"/>
  <c r="B76" i="7"/>
  <c r="D75" i="7"/>
  <c r="C75" i="7"/>
  <c r="B75" i="7"/>
  <c r="D74" i="7"/>
  <c r="C74" i="7"/>
  <c r="B74" i="7"/>
  <c r="D73" i="7"/>
  <c r="C73" i="7"/>
  <c r="B73" i="7"/>
  <c r="D72" i="7"/>
  <c r="C72" i="7"/>
  <c r="B72" i="7"/>
  <c r="D71" i="7"/>
  <c r="C71" i="7"/>
  <c r="B71" i="7"/>
  <c r="D70" i="7"/>
  <c r="C70" i="7"/>
  <c r="B70" i="7"/>
  <c r="D69" i="7"/>
  <c r="C69" i="7"/>
  <c r="B69" i="7"/>
  <c r="D68" i="7"/>
  <c r="C68" i="7"/>
  <c r="B68" i="7"/>
  <c r="D67" i="7"/>
  <c r="C67" i="7"/>
  <c r="B67" i="7"/>
  <c r="D66" i="7"/>
  <c r="C66" i="7"/>
  <c r="B66" i="7"/>
  <c r="D65" i="7"/>
  <c r="C65" i="7"/>
  <c r="B65" i="7"/>
  <c r="D64" i="7"/>
  <c r="C64" i="7"/>
  <c r="B64" i="7"/>
  <c r="D63" i="7"/>
  <c r="C63" i="7"/>
  <c r="B63" i="7"/>
  <c r="D62" i="7"/>
  <c r="C62" i="7"/>
  <c r="B62" i="7"/>
  <c r="D61" i="7"/>
  <c r="C61" i="7"/>
  <c r="B61" i="7"/>
  <c r="D60" i="7"/>
  <c r="C60" i="7"/>
  <c r="B60" i="7"/>
  <c r="D59" i="7"/>
  <c r="C59" i="7"/>
  <c r="B59" i="7"/>
  <c r="D58" i="7"/>
  <c r="C58" i="7"/>
  <c r="B58" i="7"/>
  <c r="D57" i="7"/>
  <c r="C57" i="7"/>
  <c r="B57" i="7"/>
  <c r="D56" i="7"/>
  <c r="C56" i="7"/>
  <c r="B56" i="7"/>
  <c r="D55" i="7"/>
  <c r="C55" i="7"/>
  <c r="B55" i="7"/>
  <c r="D54" i="7"/>
  <c r="C54" i="7"/>
  <c r="B54" i="7"/>
  <c r="D53" i="7"/>
  <c r="C53" i="7"/>
  <c r="B53" i="7"/>
  <c r="D52" i="7"/>
  <c r="C52" i="7"/>
  <c r="B52" i="7"/>
  <c r="D51" i="7"/>
  <c r="C51" i="7"/>
  <c r="B51" i="7"/>
  <c r="D50" i="7"/>
  <c r="C50" i="7"/>
  <c r="B50" i="7"/>
  <c r="D49" i="7"/>
  <c r="C49" i="7"/>
  <c r="B49" i="7"/>
  <c r="D48" i="7"/>
  <c r="C48" i="7"/>
  <c r="B48" i="7"/>
  <c r="D47" i="7"/>
  <c r="C47" i="7"/>
  <c r="B47" i="7"/>
  <c r="D46" i="7"/>
  <c r="C46" i="7"/>
  <c r="B46" i="7"/>
  <c r="D45" i="7"/>
  <c r="C45" i="7"/>
  <c r="B45" i="7"/>
  <c r="D44" i="7"/>
  <c r="C44" i="7"/>
  <c r="B44" i="7"/>
  <c r="D43" i="7"/>
  <c r="C43" i="7"/>
  <c r="B43" i="7"/>
  <c r="D42" i="7"/>
  <c r="C42" i="7"/>
  <c r="B42" i="7"/>
  <c r="D41" i="7"/>
  <c r="C41" i="7"/>
  <c r="B41" i="7"/>
  <c r="D40" i="7"/>
  <c r="C40" i="7"/>
  <c r="B40" i="7"/>
  <c r="D39" i="7"/>
  <c r="C39" i="7"/>
  <c r="B39" i="7"/>
  <c r="D38" i="7"/>
  <c r="C38" i="7"/>
  <c r="B38" i="7"/>
  <c r="D37" i="7"/>
  <c r="C37" i="7"/>
  <c r="B37" i="7"/>
  <c r="D36" i="7"/>
  <c r="C36" i="7"/>
  <c r="B36" i="7"/>
  <c r="D35" i="7"/>
  <c r="C35" i="7"/>
  <c r="B35" i="7"/>
  <c r="D34" i="7"/>
  <c r="C34" i="7"/>
  <c r="B34" i="7"/>
  <c r="D33" i="7"/>
  <c r="C33" i="7"/>
  <c r="B33" i="7"/>
  <c r="D32" i="7"/>
  <c r="C32" i="7"/>
  <c r="B32" i="7"/>
  <c r="D31" i="7"/>
  <c r="C31" i="7"/>
  <c r="B31" i="7"/>
  <c r="D30" i="7"/>
  <c r="C30" i="7"/>
  <c r="B30" i="7"/>
  <c r="D29" i="7"/>
  <c r="C29" i="7"/>
  <c r="B29" i="7"/>
  <c r="D28" i="7"/>
  <c r="C28" i="7"/>
  <c r="B28" i="7"/>
  <c r="D27" i="7"/>
  <c r="C27" i="7"/>
  <c r="B27" i="7"/>
  <c r="D26" i="7"/>
  <c r="C26" i="7"/>
  <c r="B26" i="7"/>
  <c r="D25" i="7"/>
  <c r="C25" i="7"/>
  <c r="B25" i="7"/>
  <c r="D24" i="7"/>
  <c r="C24" i="7"/>
  <c r="B24" i="7"/>
  <c r="D23" i="7"/>
  <c r="C23" i="7"/>
  <c r="B23" i="7"/>
  <c r="D22" i="7"/>
  <c r="C22" i="7"/>
  <c r="B22" i="7"/>
  <c r="D21" i="7"/>
  <c r="C21" i="7"/>
  <c r="B21" i="7"/>
  <c r="D20" i="7"/>
  <c r="C20" i="7"/>
  <c r="B20" i="7"/>
  <c r="D19" i="7"/>
  <c r="C19" i="7"/>
  <c r="B19" i="7"/>
  <c r="D18" i="7"/>
  <c r="C18" i="7"/>
  <c r="B18" i="7"/>
  <c r="D17" i="7"/>
  <c r="C17" i="7"/>
  <c r="B17" i="7"/>
  <c r="D16" i="7"/>
  <c r="C16" i="7"/>
  <c r="B16" i="7"/>
  <c r="D15" i="7"/>
  <c r="C15" i="7"/>
  <c r="B15" i="7"/>
  <c r="D14" i="7"/>
  <c r="C14" i="7"/>
  <c r="B14" i="7"/>
  <c r="D13" i="7"/>
  <c r="C13" i="7"/>
  <c r="B13" i="7"/>
  <c r="D12" i="7"/>
  <c r="C12" i="7"/>
  <c r="B12" i="7"/>
  <c r="D11" i="7"/>
  <c r="C11" i="7"/>
  <c r="B11" i="7"/>
  <c r="D10" i="7"/>
  <c r="C10" i="7"/>
  <c r="B10" i="7"/>
  <c r="D9" i="7"/>
  <c r="C9" i="7"/>
  <c r="B9" i="7"/>
  <c r="D8" i="7"/>
  <c r="C8" i="7"/>
  <c r="B8" i="7"/>
  <c r="D7" i="7"/>
  <c r="C7" i="7"/>
  <c r="B7" i="7"/>
  <c r="D6" i="7"/>
  <c r="C6" i="7"/>
  <c r="B6" i="7"/>
  <c r="D5" i="7"/>
  <c r="C5" i="7"/>
  <c r="B5" i="7"/>
  <c r="D4" i="7"/>
  <c r="C4" i="7"/>
  <c r="B4" i="7"/>
  <c r="D3" i="7"/>
  <c r="C3" i="7"/>
  <c r="B3" i="7"/>
  <c r="D2" i="7"/>
  <c r="C2" i="7"/>
  <c r="B2" i="7"/>
  <c r="D4" i="6"/>
  <c r="C4" i="6"/>
  <c r="B4" i="6"/>
  <c r="D3" i="6"/>
  <c r="C3" i="6"/>
  <c r="B3" i="6"/>
  <c r="D2" i="6"/>
  <c r="C2" i="6"/>
  <c r="B2" i="6"/>
  <c r="Q36" i="1"/>
  <c r="V36" i="1" s="1"/>
  <c r="R36" i="1"/>
  <c r="S36" i="1"/>
  <c r="U36" i="1"/>
  <c r="B3" i="4"/>
  <c r="B2" i="4"/>
  <c r="B1" i="4"/>
  <c r="R25" i="1"/>
  <c r="R26" i="1"/>
  <c r="R27" i="1"/>
  <c r="R28" i="1"/>
  <c r="R29" i="1"/>
  <c r="R30" i="1"/>
  <c r="R31" i="1"/>
  <c r="R32" i="1"/>
  <c r="R33" i="1"/>
  <c r="R34" i="1"/>
  <c r="R35" i="1"/>
  <c r="S25" i="1"/>
  <c r="T25" i="1" s="1"/>
  <c r="S26" i="1"/>
  <c r="S27" i="1"/>
  <c r="S28" i="1"/>
  <c r="S29" i="1"/>
  <c r="T29" i="1" s="1"/>
  <c r="S30" i="1"/>
  <c r="S31" i="1"/>
  <c r="T31" i="1" s="1"/>
  <c r="S32" i="1"/>
  <c r="T32" i="1" s="1"/>
  <c r="S33" i="1"/>
  <c r="T33" i="1" s="1"/>
  <c r="S34" i="1"/>
  <c r="S35" i="1"/>
  <c r="U25" i="1"/>
  <c r="U26" i="1"/>
  <c r="U27" i="1"/>
  <c r="U28" i="1"/>
  <c r="U29" i="1"/>
  <c r="U30" i="1"/>
  <c r="U31" i="1"/>
  <c r="U32" i="1"/>
  <c r="U33" i="1"/>
  <c r="U34" i="1"/>
  <c r="U35" i="1"/>
  <c r="Q35" i="1"/>
  <c r="V35" i="1" s="1"/>
  <c r="Q34" i="1"/>
  <c r="V34" i="1" s="1"/>
  <c r="Q33" i="1"/>
  <c r="V33" i="1" s="1"/>
  <c r="Q32" i="1"/>
  <c r="V32" i="1" s="1"/>
  <c r="Q31" i="1"/>
  <c r="V31" i="1" s="1"/>
  <c r="Q30" i="1"/>
  <c r="V30" i="1" s="1"/>
  <c r="Q29" i="1"/>
  <c r="V29" i="1" s="1"/>
  <c r="Q28" i="1"/>
  <c r="V28" i="1" s="1"/>
  <c r="Q27" i="1"/>
  <c r="V27" i="1" s="1"/>
  <c r="Q26" i="1"/>
  <c r="V26" i="1" s="1"/>
  <c r="Q25" i="1"/>
  <c r="V25" i="1" s="1"/>
  <c r="Q24" i="1"/>
  <c r="V24" i="1" s="1"/>
  <c r="Q23" i="1"/>
  <c r="V23" i="1" s="1"/>
  <c r="Q22" i="1"/>
  <c r="V22" i="1" s="1"/>
  <c r="Q21" i="1"/>
  <c r="V21" i="1" s="1"/>
  <c r="Q20" i="1"/>
  <c r="V20" i="1" s="1"/>
  <c r="Q19" i="1"/>
  <c r="V19" i="1" s="1"/>
  <c r="Q18" i="1"/>
  <c r="V18" i="1" s="1"/>
  <c r="Q17" i="1"/>
  <c r="V17" i="1" s="1"/>
  <c r="Q16" i="1"/>
  <c r="V16" i="1" s="1"/>
  <c r="Q15" i="1"/>
  <c r="V15" i="1" s="1"/>
  <c r="Q14" i="1"/>
  <c r="V14" i="1" s="1"/>
  <c r="Q13" i="1"/>
  <c r="V13" i="1" s="1"/>
  <c r="Q12" i="1"/>
  <c r="V12" i="1" s="1"/>
  <c r="Q11" i="1"/>
  <c r="V11" i="1" s="1"/>
  <c r="Q10" i="1"/>
  <c r="V10" i="1" s="1"/>
  <c r="Q9" i="1"/>
  <c r="V9" i="1" s="1"/>
  <c r="R24" i="1"/>
  <c r="S24" i="1"/>
  <c r="T24" i="1" s="1"/>
  <c r="U24" i="1"/>
  <c r="R23" i="1"/>
  <c r="S23" i="1"/>
  <c r="T23" i="1" s="1"/>
  <c r="U23" i="1"/>
  <c r="R22" i="1"/>
  <c r="S22" i="1"/>
  <c r="U22" i="1"/>
  <c r="R21" i="1"/>
  <c r="S21" i="1"/>
  <c r="U21" i="1"/>
  <c r="R20" i="1"/>
  <c r="S20" i="1"/>
  <c r="T20" i="1" s="1"/>
  <c r="U20" i="1"/>
  <c r="R19" i="1"/>
  <c r="S19" i="1"/>
  <c r="U19" i="1"/>
  <c r="R18" i="1"/>
  <c r="S18" i="1"/>
  <c r="U18" i="1"/>
  <c r="R17" i="1"/>
  <c r="S17" i="1"/>
  <c r="T17" i="1" s="1"/>
  <c r="U17" i="1"/>
  <c r="R16" i="1"/>
  <c r="S16" i="1"/>
  <c r="T16" i="1" s="1"/>
  <c r="U16" i="1"/>
  <c r="R15" i="1"/>
  <c r="S15" i="1"/>
  <c r="T15" i="1" s="1"/>
  <c r="U15" i="1"/>
  <c r="R14" i="1"/>
  <c r="S14" i="1"/>
  <c r="U14" i="1"/>
  <c r="R13" i="1"/>
  <c r="S13" i="1"/>
  <c r="U13" i="1"/>
  <c r="R12" i="1"/>
  <c r="S12" i="1"/>
  <c r="T12" i="1" s="1"/>
  <c r="U12" i="1"/>
  <c r="R11" i="1"/>
  <c r="S11" i="1"/>
  <c r="U11" i="1"/>
  <c r="R10" i="1"/>
  <c r="S10" i="1"/>
  <c r="U10" i="1"/>
  <c r="R9" i="1"/>
  <c r="S9" i="1"/>
  <c r="T9" i="1" s="1"/>
  <c r="U9" i="1"/>
  <c r="Q8" i="1"/>
  <c r="V8" i="1" s="1"/>
  <c r="R8" i="1"/>
  <c r="S8" i="1"/>
  <c r="U8" i="1"/>
  <c r="Q7" i="1"/>
  <c r="V7" i="1" s="1"/>
  <c r="R7" i="1"/>
  <c r="S7" i="1"/>
  <c r="T7" i="1" s="1"/>
  <c r="U7" i="1"/>
  <c r="U2" i="1"/>
  <c r="U3" i="1"/>
  <c r="U4" i="1"/>
  <c r="U5" i="1"/>
  <c r="U6" i="1"/>
  <c r="Q2" i="1"/>
  <c r="V2" i="1" s="1"/>
  <c r="Q3" i="1"/>
  <c r="V3" i="1" s="1"/>
  <c r="Q4" i="1"/>
  <c r="V4" i="1" s="1"/>
  <c r="Q5" i="1"/>
  <c r="V5" i="1" s="1"/>
  <c r="Q6" i="1"/>
  <c r="V6" i="1" s="1"/>
  <c r="S2" i="1"/>
  <c r="S3" i="1"/>
  <c r="S4" i="1"/>
  <c r="S5" i="1"/>
  <c r="T5" i="1" s="1"/>
  <c r="S6" i="1"/>
  <c r="T6" i="1" s="1"/>
  <c r="R2" i="1"/>
  <c r="R3" i="1"/>
  <c r="R4" i="1"/>
  <c r="R5" i="1"/>
  <c r="R6" i="1"/>
  <c r="T35" i="1" l="1"/>
  <c r="T11" i="1"/>
  <c r="T19" i="1"/>
  <c r="T34" i="1"/>
  <c r="T26" i="1"/>
  <c r="T14" i="1"/>
  <c r="T22" i="1"/>
  <c r="T36" i="1"/>
  <c r="T4" i="1"/>
  <c r="T30" i="1"/>
  <c r="T10" i="1"/>
  <c r="T18" i="1"/>
  <c r="T8" i="1"/>
  <c r="T13" i="1"/>
  <c r="T21" i="1"/>
  <c r="T28" i="1"/>
  <c r="T27" i="1"/>
  <c r="T2" i="1"/>
  <c r="J4" i="11"/>
  <c r="K4" i="11"/>
  <c r="L4" i="11"/>
  <c r="T3" i="1"/>
  <c r="E2" i="13"/>
  <c r="E3" i="13"/>
  <c r="E6" i="13"/>
  <c r="E5" i="13"/>
  <c r="E4" i="13"/>
  <c r="C64" i="12"/>
  <c r="A65" i="12"/>
  <c r="E17" i="9"/>
  <c r="C48" i="12"/>
  <c r="A49" i="12"/>
  <c r="E90" i="7"/>
  <c r="A5" i="12"/>
  <c r="E568" i="7"/>
  <c r="E576" i="7"/>
  <c r="E616" i="7"/>
  <c r="E563" i="7"/>
  <c r="J3" i="11"/>
  <c r="L2" i="11"/>
  <c r="L3" i="11"/>
  <c r="K2" i="11"/>
  <c r="K3" i="11"/>
  <c r="J2" i="11"/>
  <c r="E678" i="7"/>
  <c r="E598" i="7"/>
  <c r="E172" i="7"/>
  <c r="E188" i="7"/>
  <c r="E305" i="7"/>
  <c r="E337" i="7"/>
  <c r="E564" i="7"/>
  <c r="E716" i="7"/>
  <c r="E724" i="7"/>
  <c r="E732" i="7"/>
  <c r="E740" i="7"/>
  <c r="E748" i="7"/>
  <c r="E756" i="7"/>
  <c r="E764" i="7"/>
  <c r="E772" i="7"/>
  <c r="E780" i="7"/>
  <c r="E788" i="7"/>
  <c r="E796" i="7"/>
  <c r="E804" i="7"/>
  <c r="E812" i="7"/>
  <c r="E820" i="7"/>
  <c r="E828" i="7"/>
  <c r="E836" i="7"/>
  <c r="E844" i="7"/>
  <c r="E860" i="7"/>
  <c r="E865" i="7"/>
  <c r="C4" i="12"/>
  <c r="C4" i="11"/>
  <c r="B5" i="11"/>
  <c r="E672" i="7"/>
  <c r="E752" i="7"/>
  <c r="E760" i="7"/>
  <c r="E768" i="7"/>
  <c r="E776" i="7"/>
  <c r="E784" i="7"/>
  <c r="E792" i="7"/>
  <c r="E816" i="7"/>
  <c r="E824" i="7"/>
  <c r="E832" i="7"/>
  <c r="E840" i="7"/>
  <c r="E848" i="7"/>
  <c r="E856" i="7"/>
  <c r="E864" i="7"/>
  <c r="E145" i="7"/>
  <c r="E161" i="7"/>
  <c r="E209" i="7"/>
  <c r="E217" i="7"/>
  <c r="E225" i="7"/>
  <c r="E353" i="7"/>
  <c r="E385" i="7"/>
  <c r="E401" i="7"/>
  <c r="E409" i="7"/>
  <c r="E582" i="7"/>
  <c r="E630" i="7"/>
  <c r="E646" i="7"/>
  <c r="E747" i="7"/>
  <c r="E755" i="7"/>
  <c r="E763" i="7"/>
  <c r="E771" i="7"/>
  <c r="E779" i="7"/>
  <c r="E787" i="7"/>
  <c r="E795" i="7"/>
  <c r="E803" i="7"/>
  <c r="E811" i="7"/>
  <c r="E819" i="7"/>
  <c r="E827" i="7"/>
  <c r="E7" i="7"/>
  <c r="E23" i="7"/>
  <c r="E71" i="7"/>
  <c r="E87" i="7"/>
  <c r="E183" i="7"/>
  <c r="E647" i="7"/>
  <c r="E668" i="7"/>
  <c r="E13" i="7"/>
  <c r="E341" i="7"/>
  <c r="E357" i="7"/>
  <c r="E365" i="7"/>
  <c r="E405" i="7"/>
  <c r="E173" i="7"/>
  <c r="E189" i="7"/>
  <c r="E205" i="7"/>
  <c r="E237" i="7"/>
  <c r="E253" i="7"/>
  <c r="E269" i="7"/>
  <c r="E301" i="7"/>
  <c r="E317" i="7"/>
  <c r="E333" i="7"/>
  <c r="E64" i="9"/>
  <c r="E69" i="9"/>
  <c r="E65" i="9"/>
  <c r="E68" i="9"/>
  <c r="E23" i="9"/>
  <c r="E31" i="9"/>
  <c r="E39" i="9"/>
  <c r="E47" i="9"/>
  <c r="E55" i="9"/>
  <c r="E63" i="9"/>
  <c r="E71" i="9"/>
  <c r="E66" i="9"/>
  <c r="E72" i="9"/>
  <c r="E43" i="9"/>
  <c r="E51" i="9"/>
  <c r="E59" i="9"/>
  <c r="E67" i="9"/>
  <c r="E70" i="9"/>
  <c r="E73" i="9"/>
  <c r="E50" i="9"/>
  <c r="E58" i="9"/>
  <c r="E53" i="9"/>
  <c r="E61" i="9"/>
  <c r="E40" i="9"/>
  <c r="E42" i="9"/>
  <c r="E48" i="9"/>
  <c r="E56" i="9"/>
  <c r="E54" i="9"/>
  <c r="E62" i="9"/>
  <c r="E49" i="9"/>
  <c r="E57" i="9"/>
  <c r="E36" i="9"/>
  <c r="E46" i="9"/>
  <c r="E52" i="9"/>
  <c r="E60" i="9"/>
  <c r="E35" i="9"/>
  <c r="E38" i="9"/>
  <c r="E25" i="9"/>
  <c r="E33" i="9"/>
  <c r="E41" i="9"/>
  <c r="E34" i="9"/>
  <c r="E44" i="9"/>
  <c r="E37" i="9"/>
  <c r="E45" i="9"/>
  <c r="E20" i="9"/>
  <c r="E28" i="9"/>
  <c r="E18" i="9"/>
  <c r="E26" i="9"/>
  <c r="E21" i="9"/>
  <c r="E29" i="9"/>
  <c r="E24" i="9"/>
  <c r="E32" i="9"/>
  <c r="E19" i="9"/>
  <c r="E27" i="9"/>
  <c r="E22" i="9"/>
  <c r="E30" i="9"/>
  <c r="E16" i="9"/>
  <c r="E14" i="9"/>
  <c r="E15" i="9"/>
  <c r="E13" i="9"/>
  <c r="E12" i="9"/>
  <c r="E11" i="9"/>
  <c r="E8" i="9"/>
  <c r="E10" i="9"/>
  <c r="E9" i="9"/>
  <c r="E3" i="9"/>
  <c r="E4" i="9"/>
  <c r="E7" i="9"/>
  <c r="E2" i="9"/>
  <c r="E5" i="9"/>
  <c r="E6" i="9"/>
  <c r="E6" i="8"/>
  <c r="E3" i="8"/>
  <c r="E4" i="8"/>
  <c r="E7" i="8"/>
  <c r="E2" i="8"/>
  <c r="E5" i="8"/>
  <c r="E852" i="7"/>
  <c r="E275" i="7"/>
  <c r="E323" i="7"/>
  <c r="E538" i="7"/>
  <c r="E546" i="7"/>
  <c r="E560" i="7"/>
  <c r="E634" i="7"/>
  <c r="E823" i="7"/>
  <c r="E831" i="7"/>
  <c r="E839" i="7"/>
  <c r="E847" i="7"/>
  <c r="E855" i="7"/>
  <c r="E113" i="7"/>
  <c r="E129" i="7"/>
  <c r="E233" i="7"/>
  <c r="E249" i="7"/>
  <c r="E257" i="7"/>
  <c r="E265" i="7"/>
  <c r="E273" i="7"/>
  <c r="E289" i="7"/>
  <c r="E550" i="7"/>
  <c r="E558" i="7"/>
  <c r="E39" i="7"/>
  <c r="E177" i="7"/>
  <c r="E193" i="7"/>
  <c r="E861" i="7"/>
  <c r="E835" i="7"/>
  <c r="E32" i="7"/>
  <c r="E77" i="7"/>
  <c r="E93" i="7"/>
  <c r="E101" i="7"/>
  <c r="E367" i="7"/>
  <c r="E375" i="7"/>
  <c r="E11" i="7"/>
  <c r="E27" i="7"/>
  <c r="E80" i="7"/>
  <c r="E532" i="7"/>
  <c r="E540" i="7"/>
  <c r="E548" i="7"/>
  <c r="E349" i="7"/>
  <c r="E692" i="7"/>
  <c r="E75" i="7"/>
  <c r="E109" i="7"/>
  <c r="E125" i="7"/>
  <c r="E141" i="7"/>
  <c r="E236" i="7"/>
  <c r="E241" i="7"/>
  <c r="E252" i="7"/>
  <c r="E281" i="7"/>
  <c r="E339" i="7"/>
  <c r="E381" i="7"/>
  <c r="E534" i="7"/>
  <c r="E542" i="7"/>
  <c r="E566" i="7"/>
  <c r="E627" i="7"/>
  <c r="E682" i="7"/>
  <c r="E690" i="7"/>
  <c r="E850" i="7"/>
  <c r="E858" i="7"/>
  <c r="E107" i="7"/>
  <c r="E131" i="7"/>
  <c r="E157" i="7"/>
  <c r="E165" i="7"/>
  <c r="E231" i="7"/>
  <c r="E247" i="7"/>
  <c r="E297" i="7"/>
  <c r="E313" i="7"/>
  <c r="E321" i="7"/>
  <c r="E329" i="7"/>
  <c r="E389" i="7"/>
  <c r="E397" i="7"/>
  <c r="E407" i="7"/>
  <c r="E556" i="7"/>
  <c r="E614" i="7"/>
  <c r="E656" i="7"/>
  <c r="E147" i="7"/>
  <c r="E213" i="7"/>
  <c r="E300" i="7"/>
  <c r="E316" i="7"/>
  <c r="E345" i="7"/>
  <c r="E379" i="7"/>
  <c r="E400" i="7"/>
  <c r="E554" i="7"/>
  <c r="E580" i="7"/>
  <c r="E609" i="7"/>
  <c r="E675" i="7"/>
  <c r="E688" i="7"/>
  <c r="E800" i="7"/>
  <c r="E808" i="7"/>
  <c r="E55" i="7"/>
  <c r="E89" i="7"/>
  <c r="E121" i="7"/>
  <c r="E137" i="7"/>
  <c r="E195" i="7"/>
  <c r="E221" i="7"/>
  <c r="E229" i="7"/>
  <c r="E295" i="7"/>
  <c r="E311" i="7"/>
  <c r="E361" i="7"/>
  <c r="E387" i="7"/>
  <c r="E562" i="7"/>
  <c r="E572" i="7"/>
  <c r="E596" i="7"/>
  <c r="E612" i="7"/>
  <c r="E628" i="7"/>
  <c r="E662" i="7"/>
  <c r="E670" i="7"/>
  <c r="E124" i="7"/>
  <c r="E153" i="7"/>
  <c r="E211" i="7"/>
  <c r="E277" i="7"/>
  <c r="E364" i="7"/>
  <c r="E369" i="7"/>
  <c r="E377" i="7"/>
  <c r="E403" i="7"/>
  <c r="E416" i="7"/>
  <c r="E424" i="7"/>
  <c r="E432" i="7"/>
  <c r="E440" i="7"/>
  <c r="E448" i="7"/>
  <c r="E456" i="7"/>
  <c r="E464" i="7"/>
  <c r="E472" i="7"/>
  <c r="E480" i="7"/>
  <c r="E488" i="7"/>
  <c r="E496" i="7"/>
  <c r="E504" i="7"/>
  <c r="E512" i="7"/>
  <c r="E520" i="7"/>
  <c r="E528" i="7"/>
  <c r="E552" i="7"/>
  <c r="E578" i="7"/>
  <c r="E644" i="7"/>
  <c r="E657" i="7"/>
  <c r="E108" i="7"/>
  <c r="E16" i="7"/>
  <c r="E29" i="7"/>
  <c r="E45" i="7"/>
  <c r="E61" i="7"/>
  <c r="E95" i="7"/>
  <c r="E100" i="7"/>
  <c r="E103" i="7"/>
  <c r="E105" i="7"/>
  <c r="E119" i="7"/>
  <c r="E169" i="7"/>
  <c r="E185" i="7"/>
  <c r="E201" i="7"/>
  <c r="E259" i="7"/>
  <c r="E285" i="7"/>
  <c r="E293" i="7"/>
  <c r="E359" i="7"/>
  <c r="E372" i="7"/>
  <c r="E393" i="7"/>
  <c r="E411" i="7"/>
  <c r="E660" i="7"/>
  <c r="E676" i="7"/>
  <c r="E19" i="7"/>
  <c r="E37" i="7"/>
  <c r="E42" i="7"/>
  <c r="E47" i="7"/>
  <c r="E57" i="7"/>
  <c r="E65" i="7"/>
  <c r="E83" i="7"/>
  <c r="E88" i="7"/>
  <c r="E111" i="7"/>
  <c r="E116" i="7"/>
  <c r="E139" i="7"/>
  <c r="E175" i="7"/>
  <c r="E180" i="7"/>
  <c r="E203" i="7"/>
  <c r="E239" i="7"/>
  <c r="E244" i="7"/>
  <c r="E267" i="7"/>
  <c r="E303" i="7"/>
  <c r="E308" i="7"/>
  <c r="E331" i="7"/>
  <c r="E588" i="7"/>
  <c r="E624" i="7"/>
  <c r="E652" i="7"/>
  <c r="E711" i="7"/>
  <c r="E719" i="7"/>
  <c r="E727" i="7"/>
  <c r="E735" i="7"/>
  <c r="E743" i="7"/>
  <c r="E751" i="7"/>
  <c r="E759" i="7"/>
  <c r="E767" i="7"/>
  <c r="E775" i="7"/>
  <c r="E783" i="7"/>
  <c r="E791" i="7"/>
  <c r="E799" i="7"/>
  <c r="E807" i="7"/>
  <c r="E815" i="7"/>
  <c r="E536" i="7"/>
  <c r="E544" i="7"/>
  <c r="E586" i="7"/>
  <c r="E594" i="7"/>
  <c r="E632" i="7"/>
  <c r="E650" i="7"/>
  <c r="E680" i="7"/>
  <c r="E863" i="7"/>
  <c r="E9" i="7"/>
  <c r="E17" i="7"/>
  <c r="E35" i="7"/>
  <c r="E53" i="7"/>
  <c r="E58" i="7"/>
  <c r="E63" i="7"/>
  <c r="E73" i="7"/>
  <c r="E81" i="7"/>
  <c r="E91" i="7"/>
  <c r="E96" i="7"/>
  <c r="E104" i="7"/>
  <c r="E132" i="7"/>
  <c r="E155" i="7"/>
  <c r="E196" i="7"/>
  <c r="E219" i="7"/>
  <c r="E260" i="7"/>
  <c r="E283" i="7"/>
  <c r="E324" i="7"/>
  <c r="E347" i="7"/>
  <c r="E380" i="7"/>
  <c r="E395" i="7"/>
  <c r="E417" i="7"/>
  <c r="E425" i="7"/>
  <c r="E433" i="7"/>
  <c r="E441" i="7"/>
  <c r="E449" i="7"/>
  <c r="E457" i="7"/>
  <c r="E465" i="7"/>
  <c r="E473" i="7"/>
  <c r="E481" i="7"/>
  <c r="E489" i="7"/>
  <c r="E497" i="7"/>
  <c r="E505" i="7"/>
  <c r="E513" i="7"/>
  <c r="E521" i="7"/>
  <c r="E529" i="7"/>
  <c r="E537" i="7"/>
  <c r="E545" i="7"/>
  <c r="E557" i="7"/>
  <c r="E574" i="7"/>
  <c r="E579" i="7"/>
  <c r="E604" i="7"/>
  <c r="E625" i="7"/>
  <c r="E640" i="7"/>
  <c r="E643" i="7"/>
  <c r="E658" i="7"/>
  <c r="E673" i="7"/>
  <c r="E43" i="7"/>
  <c r="E48" i="7"/>
  <c r="E99" i="7"/>
  <c r="E135" i="7"/>
  <c r="E140" i="7"/>
  <c r="E163" i="7"/>
  <c r="E199" i="7"/>
  <c r="E204" i="7"/>
  <c r="E227" i="7"/>
  <c r="E245" i="7"/>
  <c r="E263" i="7"/>
  <c r="E268" i="7"/>
  <c r="E291" i="7"/>
  <c r="E309" i="7"/>
  <c r="E327" i="7"/>
  <c r="E332" i="7"/>
  <c r="E355" i="7"/>
  <c r="E584" i="7"/>
  <c r="E602" i="7"/>
  <c r="E610" i="7"/>
  <c r="E638" i="7"/>
  <c r="E648" i="7"/>
  <c r="E686" i="7"/>
  <c r="E691" i="7"/>
  <c r="E696" i="7"/>
  <c r="E704" i="7"/>
  <c r="E712" i="7"/>
  <c r="E720" i="7"/>
  <c r="E728" i="7"/>
  <c r="E736" i="7"/>
  <c r="E744" i="7"/>
  <c r="E5" i="7"/>
  <c r="E10" i="7"/>
  <c r="E15" i="7"/>
  <c r="E25" i="7"/>
  <c r="E33" i="7"/>
  <c r="E51" i="7"/>
  <c r="E69" i="7"/>
  <c r="E74" i="7"/>
  <c r="E79" i="7"/>
  <c r="E148" i="7"/>
  <c r="E171" i="7"/>
  <c r="E212" i="7"/>
  <c r="E235" i="7"/>
  <c r="E276" i="7"/>
  <c r="E299" i="7"/>
  <c r="E340" i="7"/>
  <c r="E363" i="7"/>
  <c r="E373" i="7"/>
  <c r="E383" i="7"/>
  <c r="E388" i="7"/>
  <c r="E410" i="7"/>
  <c r="E527" i="7"/>
  <c r="E535" i="7"/>
  <c r="E543" i="7"/>
  <c r="E553" i="7"/>
  <c r="E577" i="7"/>
  <c r="E592" i="7"/>
  <c r="E595" i="7"/>
  <c r="E615" i="7"/>
  <c r="E620" i="7"/>
  <c r="E641" i="7"/>
  <c r="E666" i="7"/>
  <c r="E699" i="7"/>
  <c r="E707" i="7"/>
  <c r="E715" i="7"/>
  <c r="E723" i="7"/>
  <c r="E731" i="7"/>
  <c r="E739" i="7"/>
  <c r="E843" i="7"/>
  <c r="E851" i="7"/>
  <c r="E859" i="7"/>
  <c r="E59" i="7"/>
  <c r="E64" i="7"/>
  <c r="E97" i="7"/>
  <c r="E115" i="7"/>
  <c r="E156" i="7"/>
  <c r="E179" i="7"/>
  <c r="E215" i="7"/>
  <c r="E220" i="7"/>
  <c r="E243" i="7"/>
  <c r="E261" i="7"/>
  <c r="E279" i="7"/>
  <c r="E284" i="7"/>
  <c r="E307" i="7"/>
  <c r="E325" i="7"/>
  <c r="E343" i="7"/>
  <c r="E348" i="7"/>
  <c r="E391" i="7"/>
  <c r="E396" i="7"/>
  <c r="E408" i="7"/>
  <c r="E418" i="7"/>
  <c r="E426" i="7"/>
  <c r="E434" i="7"/>
  <c r="E442" i="7"/>
  <c r="E450" i="7"/>
  <c r="E458" i="7"/>
  <c r="E466" i="7"/>
  <c r="E474" i="7"/>
  <c r="E482" i="7"/>
  <c r="E490" i="7"/>
  <c r="E498" i="7"/>
  <c r="E506" i="7"/>
  <c r="E514" i="7"/>
  <c r="E522" i="7"/>
  <c r="E530" i="7"/>
  <c r="E551" i="7"/>
  <c r="E567" i="7"/>
  <c r="E590" i="7"/>
  <c r="E600" i="7"/>
  <c r="E618" i="7"/>
  <c r="E659" i="7"/>
  <c r="E674" i="7"/>
  <c r="E689" i="7"/>
  <c r="E846" i="7"/>
  <c r="E854" i="7"/>
  <c r="E862" i="7"/>
  <c r="E3" i="7"/>
  <c r="E21" i="7"/>
  <c r="E26" i="7"/>
  <c r="E31" i="7"/>
  <c r="E41" i="7"/>
  <c r="E49" i="7"/>
  <c r="E67" i="7"/>
  <c r="E85" i="7"/>
  <c r="E123" i="7"/>
  <c r="E159" i="7"/>
  <c r="E164" i="7"/>
  <c r="E187" i="7"/>
  <c r="E228" i="7"/>
  <c r="E251" i="7"/>
  <c r="E292" i="7"/>
  <c r="E315" i="7"/>
  <c r="E356" i="7"/>
  <c r="E371" i="7"/>
  <c r="E399" i="7"/>
  <c r="E406" i="7"/>
  <c r="E525" i="7"/>
  <c r="E533" i="7"/>
  <c r="E541" i="7"/>
  <c r="E549" i="7"/>
  <c r="E565" i="7"/>
  <c r="E570" i="7"/>
  <c r="E593" i="7"/>
  <c r="E608" i="7"/>
  <c r="E611" i="7"/>
  <c r="E636" i="7"/>
  <c r="E664" i="7"/>
  <c r="E684" i="7"/>
  <c r="E8" i="7"/>
  <c r="E24" i="7"/>
  <c r="E40" i="7"/>
  <c r="E56" i="7"/>
  <c r="E72" i="7"/>
  <c r="E127" i="7"/>
  <c r="E191" i="7"/>
  <c r="E255" i="7"/>
  <c r="E319" i="7"/>
  <c r="E6" i="7"/>
  <c r="E22" i="7"/>
  <c r="E38" i="7"/>
  <c r="E54" i="7"/>
  <c r="E70" i="7"/>
  <c r="E86" i="7"/>
  <c r="E117" i="7"/>
  <c r="E181" i="7"/>
  <c r="E4" i="7"/>
  <c r="E20" i="7"/>
  <c r="E36" i="7"/>
  <c r="E52" i="7"/>
  <c r="E68" i="7"/>
  <c r="E84" i="7"/>
  <c r="E143" i="7"/>
  <c r="E207" i="7"/>
  <c r="E271" i="7"/>
  <c r="E335" i="7"/>
  <c r="E2" i="7"/>
  <c r="E18" i="7"/>
  <c r="E34" i="7"/>
  <c r="E50" i="7"/>
  <c r="E66" i="7"/>
  <c r="E82" i="7"/>
  <c r="E98" i="7"/>
  <c r="E110" i="7"/>
  <c r="E133" i="7"/>
  <c r="E151" i="7"/>
  <c r="E197" i="7"/>
  <c r="E223" i="7"/>
  <c r="E287" i="7"/>
  <c r="E351" i="7"/>
  <c r="E14" i="7"/>
  <c r="E30" i="7"/>
  <c r="E46" i="7"/>
  <c r="E62" i="7"/>
  <c r="E78" i="7"/>
  <c r="E94" i="7"/>
  <c r="E149" i="7"/>
  <c r="E167" i="7"/>
  <c r="E12" i="7"/>
  <c r="E28" i="7"/>
  <c r="E44" i="7"/>
  <c r="E60" i="7"/>
  <c r="E76" i="7"/>
  <c r="E92" i="7"/>
  <c r="E114" i="7"/>
  <c r="E130" i="7"/>
  <c r="E146" i="7"/>
  <c r="E162" i="7"/>
  <c r="E178" i="7"/>
  <c r="E194" i="7"/>
  <c r="E210" i="7"/>
  <c r="E226" i="7"/>
  <c r="E242" i="7"/>
  <c r="E258" i="7"/>
  <c r="E274" i="7"/>
  <c r="E290" i="7"/>
  <c r="E306" i="7"/>
  <c r="E322" i="7"/>
  <c r="E338" i="7"/>
  <c r="E354" i="7"/>
  <c r="E370" i="7"/>
  <c r="E386" i="7"/>
  <c r="E112" i="7"/>
  <c r="E128" i="7"/>
  <c r="E144" i="7"/>
  <c r="E160" i="7"/>
  <c r="E176" i="7"/>
  <c r="E192" i="7"/>
  <c r="E208" i="7"/>
  <c r="E224" i="7"/>
  <c r="E240" i="7"/>
  <c r="E256" i="7"/>
  <c r="E272" i="7"/>
  <c r="E288" i="7"/>
  <c r="E304" i="7"/>
  <c r="E320" i="7"/>
  <c r="E336" i="7"/>
  <c r="E352" i="7"/>
  <c r="E368" i="7"/>
  <c r="E384" i="7"/>
  <c r="E398" i="7"/>
  <c r="E126" i="7"/>
  <c r="E142" i="7"/>
  <c r="E158" i="7"/>
  <c r="E174" i="7"/>
  <c r="E190" i="7"/>
  <c r="E206" i="7"/>
  <c r="E222" i="7"/>
  <c r="E238" i="7"/>
  <c r="E254" i="7"/>
  <c r="E270" i="7"/>
  <c r="E286" i="7"/>
  <c r="E302" i="7"/>
  <c r="E318" i="7"/>
  <c r="E334" i="7"/>
  <c r="E350" i="7"/>
  <c r="E366" i="7"/>
  <c r="E382" i="7"/>
  <c r="E106" i="7"/>
  <c r="E122" i="7"/>
  <c r="E138" i="7"/>
  <c r="E154" i="7"/>
  <c r="E170" i="7"/>
  <c r="E186" i="7"/>
  <c r="E202" i="7"/>
  <c r="E218" i="7"/>
  <c r="E234" i="7"/>
  <c r="E250" i="7"/>
  <c r="E266" i="7"/>
  <c r="E282" i="7"/>
  <c r="E298" i="7"/>
  <c r="E314" i="7"/>
  <c r="E330" i="7"/>
  <c r="E346" i="7"/>
  <c r="E362" i="7"/>
  <c r="E378" i="7"/>
  <c r="E394" i="7"/>
  <c r="E120" i="7"/>
  <c r="E136" i="7"/>
  <c r="E152" i="7"/>
  <c r="E168" i="7"/>
  <c r="E184" i="7"/>
  <c r="E200" i="7"/>
  <c r="E216" i="7"/>
  <c r="E232" i="7"/>
  <c r="E248" i="7"/>
  <c r="E264" i="7"/>
  <c r="E280" i="7"/>
  <c r="E296" i="7"/>
  <c r="E312" i="7"/>
  <c r="E328" i="7"/>
  <c r="E344" i="7"/>
  <c r="E360" i="7"/>
  <c r="E376" i="7"/>
  <c r="E392" i="7"/>
  <c r="E404" i="7"/>
  <c r="E102" i="7"/>
  <c r="E118" i="7"/>
  <c r="E134" i="7"/>
  <c r="E150" i="7"/>
  <c r="E166" i="7"/>
  <c r="E182" i="7"/>
  <c r="E198" i="7"/>
  <c r="E214" i="7"/>
  <c r="E230" i="7"/>
  <c r="E246" i="7"/>
  <c r="E262" i="7"/>
  <c r="E278" i="7"/>
  <c r="E294" i="7"/>
  <c r="E310" i="7"/>
  <c r="E326" i="7"/>
  <c r="E342" i="7"/>
  <c r="E358" i="7"/>
  <c r="E374" i="7"/>
  <c r="E390" i="7"/>
  <c r="E402" i="7"/>
  <c r="E413" i="7"/>
  <c r="E421" i="7"/>
  <c r="E429" i="7"/>
  <c r="E437" i="7"/>
  <c r="E445" i="7"/>
  <c r="E453" i="7"/>
  <c r="E461" i="7"/>
  <c r="E469" i="7"/>
  <c r="E477" i="7"/>
  <c r="E485" i="7"/>
  <c r="E493" i="7"/>
  <c r="E501" i="7"/>
  <c r="E509" i="7"/>
  <c r="E517" i="7"/>
  <c r="E419" i="7"/>
  <c r="E427" i="7"/>
  <c r="E435" i="7"/>
  <c r="E443" i="7"/>
  <c r="E451" i="7"/>
  <c r="E459" i="7"/>
  <c r="E467" i="7"/>
  <c r="E475" i="7"/>
  <c r="E483" i="7"/>
  <c r="E491" i="7"/>
  <c r="E499" i="7"/>
  <c r="E507" i="7"/>
  <c r="E515" i="7"/>
  <c r="E523" i="7"/>
  <c r="E531" i="7"/>
  <c r="E539" i="7"/>
  <c r="E547" i="7"/>
  <c r="E561" i="7"/>
  <c r="E583" i="7"/>
  <c r="E606" i="7"/>
  <c r="E626" i="7"/>
  <c r="E414" i="7"/>
  <c r="E422" i="7"/>
  <c r="E430" i="7"/>
  <c r="E438" i="7"/>
  <c r="E446" i="7"/>
  <c r="E454" i="7"/>
  <c r="E462" i="7"/>
  <c r="E470" i="7"/>
  <c r="E478" i="7"/>
  <c r="E486" i="7"/>
  <c r="E494" i="7"/>
  <c r="E502" i="7"/>
  <c r="E510" i="7"/>
  <c r="E518" i="7"/>
  <c r="E526" i="7"/>
  <c r="E559" i="7"/>
  <c r="E631" i="7"/>
  <c r="E654" i="7"/>
  <c r="E412" i="7"/>
  <c r="E420" i="7"/>
  <c r="E428" i="7"/>
  <c r="E436" i="7"/>
  <c r="E444" i="7"/>
  <c r="E452" i="7"/>
  <c r="E460" i="7"/>
  <c r="E468" i="7"/>
  <c r="E476" i="7"/>
  <c r="E484" i="7"/>
  <c r="E492" i="7"/>
  <c r="E500" i="7"/>
  <c r="E508" i="7"/>
  <c r="E516" i="7"/>
  <c r="E524" i="7"/>
  <c r="E555" i="7"/>
  <c r="E599" i="7"/>
  <c r="E622" i="7"/>
  <c r="E642" i="7"/>
  <c r="E415" i="7"/>
  <c r="E423" i="7"/>
  <c r="E431" i="7"/>
  <c r="E439" i="7"/>
  <c r="E447" i="7"/>
  <c r="E455" i="7"/>
  <c r="E463" i="7"/>
  <c r="E471" i="7"/>
  <c r="E479" i="7"/>
  <c r="E487" i="7"/>
  <c r="E495" i="7"/>
  <c r="E503" i="7"/>
  <c r="E511" i="7"/>
  <c r="E519" i="7"/>
  <c r="E663" i="7"/>
  <c r="E679" i="7"/>
  <c r="E698" i="7"/>
  <c r="E706" i="7"/>
  <c r="E581" i="7"/>
  <c r="E597" i="7"/>
  <c r="E613" i="7"/>
  <c r="E629" i="7"/>
  <c r="E645" i="7"/>
  <c r="E661" i="7"/>
  <c r="E677" i="7"/>
  <c r="E693" i="7"/>
  <c r="E575" i="7"/>
  <c r="E591" i="7"/>
  <c r="E607" i="7"/>
  <c r="E623" i="7"/>
  <c r="E639" i="7"/>
  <c r="E655" i="7"/>
  <c r="E671" i="7"/>
  <c r="E687" i="7"/>
  <c r="E694" i="7"/>
  <c r="E702" i="7"/>
  <c r="E573" i="7"/>
  <c r="E589" i="7"/>
  <c r="E605" i="7"/>
  <c r="E621" i="7"/>
  <c r="E637" i="7"/>
  <c r="E653" i="7"/>
  <c r="E669" i="7"/>
  <c r="E685" i="7"/>
  <c r="E571" i="7"/>
  <c r="E587" i="7"/>
  <c r="E603" i="7"/>
  <c r="E619" i="7"/>
  <c r="E635" i="7"/>
  <c r="E651" i="7"/>
  <c r="E667" i="7"/>
  <c r="E683" i="7"/>
  <c r="E700" i="7"/>
  <c r="E708" i="7"/>
  <c r="E569" i="7"/>
  <c r="E585" i="7"/>
  <c r="E601" i="7"/>
  <c r="E617" i="7"/>
  <c r="E633" i="7"/>
  <c r="E649" i="7"/>
  <c r="E665" i="7"/>
  <c r="E681" i="7"/>
  <c r="E695" i="7"/>
  <c r="E703" i="7"/>
  <c r="E714" i="7"/>
  <c r="E722" i="7"/>
  <c r="E730" i="7"/>
  <c r="E738" i="7"/>
  <c r="E746" i="7"/>
  <c r="E754" i="7"/>
  <c r="E762" i="7"/>
  <c r="E770" i="7"/>
  <c r="E778" i="7"/>
  <c r="E786" i="7"/>
  <c r="E794" i="7"/>
  <c r="E802" i="7"/>
  <c r="E810" i="7"/>
  <c r="E818" i="7"/>
  <c r="E826" i="7"/>
  <c r="E834" i="7"/>
  <c r="E842" i="7"/>
  <c r="E701" i="7"/>
  <c r="E709" i="7"/>
  <c r="E717" i="7"/>
  <c r="E725" i="7"/>
  <c r="E733" i="7"/>
  <c r="E741" i="7"/>
  <c r="E749" i="7"/>
  <c r="E757" i="7"/>
  <c r="E765" i="7"/>
  <c r="E773" i="7"/>
  <c r="E781" i="7"/>
  <c r="E789" i="7"/>
  <c r="E797" i="7"/>
  <c r="E805" i="7"/>
  <c r="E813" i="7"/>
  <c r="E821" i="7"/>
  <c r="E829" i="7"/>
  <c r="E837" i="7"/>
  <c r="E845" i="7"/>
  <c r="E853" i="7"/>
  <c r="E710" i="7"/>
  <c r="E718" i="7"/>
  <c r="E726" i="7"/>
  <c r="E734" i="7"/>
  <c r="E742" i="7"/>
  <c r="E750" i="7"/>
  <c r="E758" i="7"/>
  <c r="E766" i="7"/>
  <c r="E774" i="7"/>
  <c r="E782" i="7"/>
  <c r="E790" i="7"/>
  <c r="E798" i="7"/>
  <c r="E806" i="7"/>
  <c r="E814" i="7"/>
  <c r="E822" i="7"/>
  <c r="E830" i="7"/>
  <c r="E838" i="7"/>
  <c r="E697" i="7"/>
  <c r="E705" i="7"/>
  <c r="E713" i="7"/>
  <c r="E721" i="7"/>
  <c r="E729" i="7"/>
  <c r="E737" i="7"/>
  <c r="E745" i="7"/>
  <c r="E753" i="7"/>
  <c r="E761" i="7"/>
  <c r="E769" i="7"/>
  <c r="E777" i="7"/>
  <c r="E785" i="7"/>
  <c r="E793" i="7"/>
  <c r="E801" i="7"/>
  <c r="E809" i="7"/>
  <c r="E817" i="7"/>
  <c r="E825" i="7"/>
  <c r="E833" i="7"/>
  <c r="E841" i="7"/>
  <c r="E849" i="7"/>
  <c r="E857" i="7"/>
  <c r="B4" i="4"/>
  <c r="A2" i="1"/>
  <c r="A3" i="1" s="1"/>
  <c r="A4" i="1" s="1"/>
  <c r="A5" i="1" s="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E30" i="11" l="1"/>
  <c r="F32" i="11"/>
  <c r="F28" i="11"/>
  <c r="E26" i="11"/>
  <c r="F33" i="11"/>
  <c r="D26" i="11"/>
  <c r="F31" i="11"/>
  <c r="F30" i="11"/>
  <c r="F34" i="11"/>
  <c r="F37" i="11"/>
  <c r="E33" i="11"/>
  <c r="E29" i="11"/>
  <c r="D32" i="11"/>
  <c r="F29" i="11"/>
  <c r="E31" i="11"/>
  <c r="D27" i="11"/>
  <c r="D30" i="11"/>
  <c r="D35" i="11"/>
  <c r="E37" i="11"/>
  <c r="D33" i="11"/>
  <c r="D29" i="11"/>
  <c r="F27" i="11"/>
  <c r="E28" i="11"/>
  <c r="E36" i="11"/>
  <c r="E34" i="11"/>
  <c r="F35" i="11"/>
  <c r="E35" i="11"/>
  <c r="D36" i="11"/>
  <c r="D34" i="11"/>
  <c r="E32" i="11"/>
  <c r="D28" i="11"/>
  <c r="F36" i="11"/>
  <c r="D37" i="11"/>
  <c r="E27" i="11"/>
  <c r="D31" i="11"/>
  <c r="F26" i="11"/>
  <c r="A66" i="12"/>
  <c r="C65" i="12"/>
  <c r="C49" i="12"/>
  <c r="A50" i="12"/>
  <c r="F2" i="11"/>
  <c r="A6" i="12"/>
  <c r="D3" i="11"/>
  <c r="E3" i="11"/>
  <c r="E2" i="11"/>
  <c r="F3" i="11"/>
  <c r="D2" i="11"/>
  <c r="C5" i="12"/>
  <c r="B6" i="11"/>
  <c r="C5" i="11"/>
  <c r="F4" i="11"/>
  <c r="E4" i="11"/>
  <c r="D4" i="11"/>
  <c r="G31" i="11" l="1"/>
  <c r="G36" i="11"/>
  <c r="G30" i="11"/>
  <c r="G37" i="11"/>
  <c r="G27" i="11"/>
  <c r="G28" i="11"/>
  <c r="G26" i="11"/>
  <c r="G34" i="11"/>
  <c r="G29" i="11"/>
  <c r="G32" i="11"/>
  <c r="G33" i="11"/>
  <c r="G35" i="11"/>
  <c r="M4" i="11"/>
  <c r="A67" i="12"/>
  <c r="C66" i="12"/>
  <c r="C50" i="12"/>
  <c r="A51" i="12"/>
  <c r="M3" i="11"/>
  <c r="G3" i="11"/>
  <c r="A7" i="12"/>
  <c r="M2" i="11"/>
  <c r="G2" i="11"/>
  <c r="C6" i="12"/>
  <c r="G4" i="11"/>
  <c r="D5" i="11"/>
  <c r="E5" i="11"/>
  <c r="F5" i="11"/>
  <c r="B7" i="11"/>
  <c r="C6" i="11"/>
  <c r="A68" i="12" l="1"/>
  <c r="C67" i="12"/>
  <c r="C51" i="12"/>
  <c r="A52" i="12"/>
  <c r="A8" i="12"/>
  <c r="C7" i="12"/>
  <c r="G5" i="11"/>
  <c r="D6" i="11"/>
  <c r="E6" i="11"/>
  <c r="F6" i="11"/>
  <c r="B8" i="11"/>
  <c r="C7" i="11"/>
  <c r="A69" i="12" l="1"/>
  <c r="C68" i="12"/>
  <c r="C52" i="12"/>
  <c r="A53" i="12"/>
  <c r="C53" i="12" s="1"/>
  <c r="A9" i="12"/>
  <c r="C8" i="12"/>
  <c r="G6" i="11"/>
  <c r="D7" i="11"/>
  <c r="E7" i="11"/>
  <c r="F7" i="11"/>
  <c r="B9" i="11"/>
  <c r="C8" i="11"/>
  <c r="C69" i="12" l="1"/>
  <c r="A70" i="12"/>
  <c r="A10" i="12"/>
  <c r="C9" i="12"/>
  <c r="G7" i="11"/>
  <c r="D8" i="11"/>
  <c r="E8" i="11"/>
  <c r="F8" i="11"/>
  <c r="C9" i="11"/>
  <c r="B10" i="11"/>
  <c r="C70" i="12" l="1"/>
  <c r="A71" i="12"/>
  <c r="A11" i="12"/>
  <c r="G69" i="12"/>
  <c r="C10" i="12"/>
  <c r="G8" i="11"/>
  <c r="B11" i="11"/>
  <c r="C10" i="11"/>
  <c r="F9" i="11"/>
  <c r="E9" i="11"/>
  <c r="D9" i="11"/>
  <c r="E69" i="12" l="1"/>
  <c r="E63" i="12"/>
  <c r="E66" i="12"/>
  <c r="G62" i="12"/>
  <c r="F66" i="12"/>
  <c r="F65" i="12"/>
  <c r="E68" i="12"/>
  <c r="E64" i="12"/>
  <c r="G66" i="12"/>
  <c r="F63" i="12"/>
  <c r="G68" i="12"/>
  <c r="G64" i="12"/>
  <c r="F67" i="12"/>
  <c r="G65" i="12"/>
  <c r="F68" i="12"/>
  <c r="F64" i="12"/>
  <c r="E62" i="12"/>
  <c r="G67" i="12"/>
  <c r="E67" i="12"/>
  <c r="E65" i="12"/>
  <c r="F62" i="12"/>
  <c r="G63" i="12"/>
  <c r="F69" i="12"/>
  <c r="E70" i="12"/>
  <c r="F70" i="12"/>
  <c r="G70" i="12"/>
  <c r="C71" i="12"/>
  <c r="A72" i="12"/>
  <c r="E47" i="12"/>
  <c r="F51" i="12"/>
  <c r="E51" i="12"/>
  <c r="G49" i="12"/>
  <c r="G48" i="12"/>
  <c r="E44" i="12"/>
  <c r="F43" i="12"/>
  <c r="E46" i="12"/>
  <c r="F48" i="12"/>
  <c r="E45" i="12"/>
  <c r="E43" i="12"/>
  <c r="F42" i="12"/>
  <c r="F44" i="12"/>
  <c r="F47" i="12"/>
  <c r="E42" i="12"/>
  <c r="G46" i="12"/>
  <c r="F46" i="12"/>
  <c r="E49" i="12"/>
  <c r="E48" i="12"/>
  <c r="E50" i="12"/>
  <c r="G50" i="12"/>
  <c r="G45" i="12"/>
  <c r="G44" i="12"/>
  <c r="F45" i="12"/>
  <c r="G42" i="12"/>
  <c r="F49" i="12"/>
  <c r="G53" i="12"/>
  <c r="F52" i="12"/>
  <c r="E52" i="12"/>
  <c r="F53" i="12"/>
  <c r="G47" i="12"/>
  <c r="G43" i="12"/>
  <c r="E53" i="12"/>
  <c r="F50" i="12"/>
  <c r="G51" i="12"/>
  <c r="G52" i="12"/>
  <c r="F9" i="12"/>
  <c r="A12" i="12"/>
  <c r="E24" i="12"/>
  <c r="G26" i="12"/>
  <c r="F24" i="12"/>
  <c r="G23" i="12"/>
  <c r="F25" i="12"/>
  <c r="F27" i="12"/>
  <c r="G25" i="12"/>
  <c r="F30" i="12"/>
  <c r="G22" i="12"/>
  <c r="E30" i="12"/>
  <c r="E25" i="12"/>
  <c r="G28" i="12"/>
  <c r="E29" i="12"/>
  <c r="G24" i="12"/>
  <c r="E26" i="12"/>
  <c r="F22" i="12"/>
  <c r="F31" i="12"/>
  <c r="F26" i="12"/>
  <c r="E28" i="12"/>
  <c r="E23" i="12"/>
  <c r="E22" i="12"/>
  <c r="G31" i="12"/>
  <c r="G27" i="12"/>
  <c r="E27" i="12"/>
  <c r="F29" i="12"/>
  <c r="G29" i="12"/>
  <c r="E31" i="12"/>
  <c r="F28" i="12"/>
  <c r="F23" i="12"/>
  <c r="G30" i="12"/>
  <c r="D4" i="12"/>
  <c r="F7" i="12"/>
  <c r="E2" i="12"/>
  <c r="E7" i="12"/>
  <c r="D3" i="12"/>
  <c r="E3" i="12"/>
  <c r="F2" i="12"/>
  <c r="E8" i="12"/>
  <c r="E5" i="12"/>
  <c r="F5" i="12"/>
  <c r="D6" i="12"/>
  <c r="D8" i="12"/>
  <c r="E4" i="12"/>
  <c r="F6" i="12"/>
  <c r="D5" i="12"/>
  <c r="E6" i="12"/>
  <c r="F8" i="12"/>
  <c r="F3" i="12"/>
  <c r="F4" i="12"/>
  <c r="D2" i="12"/>
  <c r="D7" i="12"/>
  <c r="F10" i="12"/>
  <c r="E10" i="12"/>
  <c r="D10" i="12"/>
  <c r="D9" i="12"/>
  <c r="E9" i="12"/>
  <c r="C11" i="12"/>
  <c r="G9" i="11"/>
  <c r="F10" i="11"/>
  <c r="D10" i="11"/>
  <c r="E10" i="11"/>
  <c r="C11" i="11"/>
  <c r="B12" i="11"/>
  <c r="H69" i="12" l="1"/>
  <c r="H48" i="12"/>
  <c r="H64" i="12"/>
  <c r="H68" i="12"/>
  <c r="H65" i="12"/>
  <c r="H62" i="12"/>
  <c r="H67" i="12"/>
  <c r="H66" i="12"/>
  <c r="H63" i="12"/>
  <c r="H70" i="12"/>
  <c r="C72" i="12"/>
  <c r="A73" i="12"/>
  <c r="C73" i="12" s="1"/>
  <c r="F71" i="12"/>
  <c r="E71" i="12"/>
  <c r="G71" i="12"/>
  <c r="H50" i="12"/>
  <c r="H43" i="12"/>
  <c r="H45" i="12"/>
  <c r="H46" i="12"/>
  <c r="H42" i="12"/>
  <c r="H44" i="12"/>
  <c r="H27" i="12"/>
  <c r="H52" i="12"/>
  <c r="H51" i="12"/>
  <c r="H49" i="12"/>
  <c r="H53" i="12"/>
  <c r="H47" i="12"/>
  <c r="H29" i="12"/>
  <c r="H30" i="12"/>
  <c r="H26" i="12"/>
  <c r="H23" i="12"/>
  <c r="H31" i="12"/>
  <c r="H28" i="12"/>
  <c r="H25" i="12"/>
  <c r="H22" i="12"/>
  <c r="H24" i="12"/>
  <c r="A13" i="12"/>
  <c r="G5" i="12"/>
  <c r="G9" i="12"/>
  <c r="G8" i="12"/>
  <c r="G7" i="12"/>
  <c r="G3" i="12"/>
  <c r="G2" i="12"/>
  <c r="G6" i="12"/>
  <c r="E11" i="12"/>
  <c r="F11" i="12"/>
  <c r="D11" i="12"/>
  <c r="G4" i="12"/>
  <c r="G10" i="11"/>
  <c r="G10" i="12"/>
  <c r="C12" i="12"/>
  <c r="B13" i="11"/>
  <c r="C12" i="11"/>
  <c r="E11" i="11"/>
  <c r="F11" i="11"/>
  <c r="D11" i="11"/>
  <c r="H71" i="12" l="1"/>
  <c r="G73" i="12"/>
  <c r="F73" i="12"/>
  <c r="E73" i="12"/>
  <c r="G72" i="12"/>
  <c r="F72" i="12"/>
  <c r="E72" i="12"/>
  <c r="G32" i="12"/>
  <c r="F32" i="12"/>
  <c r="E32" i="12"/>
  <c r="F33" i="12"/>
  <c r="G33" i="12"/>
  <c r="E33" i="12"/>
  <c r="E12" i="12"/>
  <c r="D12" i="12"/>
  <c r="F12" i="12"/>
  <c r="G11" i="11"/>
  <c r="G11" i="12"/>
  <c r="C13" i="12"/>
  <c r="F12" i="11"/>
  <c r="D12" i="11"/>
  <c r="E12" i="11"/>
  <c r="C13" i="11"/>
  <c r="B14" i="11"/>
  <c r="H32" i="12" l="1"/>
  <c r="H72" i="12"/>
  <c r="H73" i="12"/>
  <c r="H33" i="12"/>
  <c r="F13" i="12"/>
  <c r="D13" i="12"/>
  <c r="E13" i="12"/>
  <c r="G12" i="12"/>
  <c r="G12" i="11"/>
  <c r="B15" i="11"/>
  <c r="C14" i="11"/>
  <c r="D13" i="11"/>
  <c r="E13" i="11"/>
  <c r="F13" i="11"/>
  <c r="G13" i="12" l="1"/>
  <c r="G13" i="11"/>
  <c r="F14" i="11"/>
  <c r="D14" i="11"/>
  <c r="E14" i="11"/>
  <c r="C15" i="11"/>
  <c r="B16" i="11"/>
  <c r="G14" i="11" l="1"/>
  <c r="B17" i="11"/>
  <c r="C16" i="11"/>
  <c r="D15" i="11"/>
  <c r="E15" i="11"/>
  <c r="F15" i="11"/>
  <c r="G15" i="11" l="1"/>
  <c r="F16" i="11"/>
  <c r="D16" i="11"/>
  <c r="E16" i="11"/>
  <c r="C17" i="11"/>
  <c r="B18" i="11"/>
  <c r="G16" i="11" l="1"/>
  <c r="B19" i="11"/>
  <c r="C18" i="11"/>
  <c r="E17" i="11"/>
  <c r="F17" i="11"/>
  <c r="D17" i="11"/>
  <c r="G17" i="11" l="1"/>
  <c r="D18" i="11"/>
  <c r="F18" i="11"/>
  <c r="E18" i="11"/>
  <c r="B20" i="11"/>
  <c r="C19" i="11"/>
  <c r="E19" i="11" l="1"/>
  <c r="F19" i="11"/>
  <c r="D19" i="11"/>
  <c r="C20" i="11"/>
  <c r="B21" i="11"/>
  <c r="G18" i="11"/>
  <c r="G19" i="11" l="1"/>
  <c r="B22" i="11"/>
  <c r="C21" i="11"/>
  <c r="F20" i="11"/>
  <c r="E20" i="11"/>
  <c r="D20" i="11"/>
  <c r="G20" i="11" l="1"/>
  <c r="D21" i="11"/>
  <c r="F21" i="11"/>
  <c r="E21" i="11"/>
  <c r="B23" i="11"/>
  <c r="C22" i="11"/>
  <c r="G21" i="11" l="1"/>
  <c r="F22" i="11"/>
  <c r="D22" i="11"/>
  <c r="E22" i="11"/>
  <c r="C23" i="11"/>
  <c r="B24" i="11"/>
  <c r="G22" i="11" l="1"/>
  <c r="C24" i="11"/>
  <c r="C25" i="11"/>
  <c r="D23" i="11"/>
  <c r="F23" i="11"/>
  <c r="E23" i="11"/>
  <c r="G23" i="11" l="1"/>
  <c r="F25" i="11"/>
  <c r="D25" i="11"/>
  <c r="E25" i="11"/>
  <c r="D24" i="11"/>
  <c r="E24" i="11"/>
  <c r="F24" i="11"/>
  <c r="G25" i="11" l="1"/>
  <c r="G24" i="11"/>
</calcChain>
</file>

<file path=xl/sharedStrings.xml><?xml version="1.0" encoding="utf-8"?>
<sst xmlns="http://schemas.openxmlformats.org/spreadsheetml/2006/main" count="183" uniqueCount="82">
  <si>
    <t>Sr. No.</t>
  </si>
  <si>
    <t>Tower No.</t>
  </si>
  <si>
    <t>Block No.</t>
  </si>
  <si>
    <t>Flat No.</t>
  </si>
  <si>
    <t>Person Name</t>
  </si>
  <si>
    <t>DOB</t>
  </si>
  <si>
    <t>Gender</t>
  </si>
  <si>
    <t>Positive Date</t>
  </si>
  <si>
    <t>Recovered Date</t>
  </si>
  <si>
    <t>Deceased Date</t>
  </si>
  <si>
    <t>Age</t>
  </si>
  <si>
    <t>Year</t>
  </si>
  <si>
    <t>Month</t>
  </si>
  <si>
    <t>Male</t>
  </si>
  <si>
    <t>Female</t>
  </si>
  <si>
    <t>Recovery Days</t>
  </si>
  <si>
    <t>Total Cases Reported</t>
  </si>
  <si>
    <t>Total Recovered</t>
  </si>
  <si>
    <t>Total Deceased</t>
  </si>
  <si>
    <t>Total Active Cases</t>
  </si>
  <si>
    <t>Other</t>
  </si>
  <si>
    <t>Total Case Reported</t>
  </si>
  <si>
    <t>Deceased Cases</t>
  </si>
  <si>
    <t>Recovered Cases</t>
  </si>
  <si>
    <t>Flat No</t>
  </si>
  <si>
    <t>Active Cases</t>
  </si>
  <si>
    <t>Block No</t>
  </si>
  <si>
    <t>Tower No</t>
  </si>
  <si>
    <t>Month-Year</t>
  </si>
  <si>
    <t>Jan</t>
  </si>
  <si>
    <t>Feb</t>
  </si>
  <si>
    <t>Mar</t>
  </si>
  <si>
    <t>Apr</t>
  </si>
  <si>
    <t>May</t>
  </si>
  <si>
    <t>Jun</t>
  </si>
  <si>
    <t>Jul</t>
  </si>
  <si>
    <t>Aug</t>
  </si>
  <si>
    <t>Sep</t>
  </si>
  <si>
    <t>Oct</t>
  </si>
  <si>
    <t>Nov</t>
  </si>
  <si>
    <t>Dec</t>
  </si>
  <si>
    <t>Description</t>
  </si>
  <si>
    <t>Cases</t>
  </si>
  <si>
    <t>Reported</t>
  </si>
  <si>
    <t>Recovered</t>
  </si>
  <si>
    <t>Deceased</t>
  </si>
  <si>
    <t>Active</t>
  </si>
  <si>
    <t>Start Age</t>
  </si>
  <si>
    <t>End Age</t>
  </si>
  <si>
    <t>Age Band</t>
  </si>
  <si>
    <t>Floor No</t>
  </si>
  <si>
    <t>Floor No.</t>
  </si>
  <si>
    <t>Is Active</t>
  </si>
  <si>
    <t>In order to use this excel, you need below details of COVID infected person.</t>
  </si>
  <si>
    <t>Person Flat No</t>
  </si>
  <si>
    <t>Date Of Birth</t>
  </si>
  <si>
    <t>Date (Covid +ve)</t>
  </si>
  <si>
    <t>Once the person gets recovered, please ask below details</t>
  </si>
  <si>
    <t>Date (Recovered)</t>
  </si>
  <si>
    <t>In an unfortunate case, if the person gets died, please ask below details from his/her family</t>
  </si>
  <si>
    <t>Date (Deceased)</t>
  </si>
  <si>
    <t>Input the information in DetailedData sheet (yellow marked) columns.</t>
  </si>
  <si>
    <t>Update information in DetailedData sheet (yellow marked) column (Recovered Date) based on first four details.
No new entry will be made in case of recovered. Only update the entry made in step 1</t>
  </si>
  <si>
    <t>Update information in DetailedData sheet (yellow marked) column (Deceased Date) based on first four details.
No new entry will be made in case of deceased. Only update the entry made in step 1.</t>
  </si>
  <si>
    <t>STEP 1</t>
  </si>
  <si>
    <t>STEP 2</t>
  </si>
  <si>
    <t>STEP 3</t>
  </si>
  <si>
    <t>NOTE:- In case, if the person gets reinfected again in future,
Create a new entry in sheet as this would be treated a new case.</t>
  </si>
  <si>
    <t>Sachin Jain</t>
  </si>
  <si>
    <t>Row Labels</t>
  </si>
  <si>
    <t>Grand Total</t>
  </si>
  <si>
    <t>Count of Cases</t>
  </si>
  <si>
    <t>Phone No</t>
  </si>
  <si>
    <t>Phone No (Optional)</t>
  </si>
  <si>
    <r>
      <t xml:space="preserve">1. To check the current flat nos, which are having active cases, go to </t>
    </r>
    <r>
      <rPr>
        <b/>
        <sz val="11"/>
        <color theme="1"/>
        <rFont val="Calibri"/>
        <family val="2"/>
        <scheme val="minor"/>
      </rPr>
      <t>Active Cases</t>
    </r>
    <r>
      <rPr>
        <sz val="11"/>
        <color theme="1"/>
        <rFont val="Calibri"/>
        <family val="2"/>
        <scheme val="minor"/>
      </rPr>
      <t xml:space="preserve"> sheet.
2. Click on </t>
    </r>
    <r>
      <rPr>
        <b/>
        <sz val="11"/>
        <color theme="1"/>
        <rFont val="Calibri"/>
        <family val="2"/>
        <scheme val="minor"/>
      </rPr>
      <t>Is Active</t>
    </r>
    <r>
      <rPr>
        <sz val="11"/>
        <color theme="1"/>
        <rFont val="Calibri"/>
        <family val="2"/>
        <scheme val="minor"/>
      </rPr>
      <t xml:space="preserve"> cell (A1)
3. Click on </t>
    </r>
    <r>
      <rPr>
        <b/>
        <sz val="11"/>
        <color theme="1"/>
        <rFont val="Calibri"/>
        <family val="2"/>
        <scheme val="minor"/>
      </rPr>
      <t>PivotTable Analyze</t>
    </r>
    <r>
      <rPr>
        <sz val="11"/>
        <color theme="1"/>
        <rFont val="Calibri"/>
        <family val="2"/>
        <scheme val="minor"/>
      </rPr>
      <t xml:space="preserve"> option from Top Ribbon bar
4. Click on </t>
    </r>
    <r>
      <rPr>
        <b/>
        <sz val="11"/>
        <color theme="1"/>
        <rFont val="Calibri"/>
        <family val="2"/>
        <scheme val="minor"/>
      </rPr>
      <t>Data</t>
    </r>
    <r>
      <rPr>
        <sz val="11"/>
        <color theme="1"/>
        <rFont val="Calibri"/>
        <family val="2"/>
        <scheme val="minor"/>
      </rPr>
      <t xml:space="preserve"> group and then click on </t>
    </r>
    <r>
      <rPr>
        <b/>
        <sz val="11"/>
        <color theme="1"/>
        <rFont val="Calibri"/>
        <family val="2"/>
        <scheme val="minor"/>
      </rPr>
      <t>Refresh</t>
    </r>
    <r>
      <rPr>
        <sz val="11"/>
        <color theme="1"/>
        <rFont val="Calibri"/>
        <family val="2"/>
        <scheme val="minor"/>
      </rPr>
      <t xml:space="preserve"> button.</t>
    </r>
  </si>
  <si>
    <t>Yes</t>
  </si>
  <si>
    <t>Count of Positive Date</t>
  </si>
  <si>
    <t>Count of Recovered Date</t>
  </si>
  <si>
    <t>Count of Deceased Date</t>
  </si>
  <si>
    <t>Isolation Type</t>
  </si>
  <si>
    <t>Remarks</t>
  </si>
  <si>
    <t>Informed To Local Govt Authority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</si>
</sst>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yy;@"/>
  </numFmts>
  <fonts count="4" x14ac:knownFonts="1">
    <font>
      <sz val="11"/>
      <color theme="1"/>
      <name val="Calibri"/>
      <family val="2"/>
      <scheme val="minor"/>
    </font>
    <font>
      <sz val="8"/>
      <name val="Calibri"/>
      <family val="2"/>
      <scheme val="minor"/>
    </font>
    <font>
      <b/>
      <sz val="11"/>
      <color theme="1"/>
      <name val="Calibri"/>
      <family val="2"/>
      <scheme val="minor"/>
    </font>
    <font>
      <sz val="11"/>
      <color theme="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indexed="64"/>
      </left>
      <right/>
      <top/>
      <bottom/>
      <diagonal/>
    </border>
    <border>
      <left/>
      <right style="thin">
        <color indexed="64"/>
      </right>
      <top/>
      <bottom/>
      <diagonal/>
    </border>
  </borders>
  <cellStyleXfs count="1">
    <xf numFmtId="0" fontId="0" fillId="0" borderId="0"/>
  </cellStyleXfs>
  <cellXfs count="51">
    <xf numFmtId="0" fontId="0" fillId="0" borderId="0" xfId="0"/>
    <xf numFmtId="0" fontId="0" fillId="0" borderId="0" xfId="0" applyNumberFormat="1"/>
    <xf numFmtId="0" fontId="0" fillId="0" borderId="5" xfId="0" applyBorder="1"/>
    <xf numFmtId="0" fontId="0" fillId="2" borderId="1" xfId="0" applyFill="1" applyBorder="1"/>
    <xf numFmtId="0" fontId="0" fillId="0" borderId="1" xfId="0" applyFill="1" applyBorder="1"/>
    <xf numFmtId="0" fontId="0" fillId="0" borderId="6" xfId="0" applyFill="1" applyBorder="1"/>
    <xf numFmtId="0" fontId="0" fillId="0" borderId="5" xfId="0" applyNumberFormat="1" applyBorder="1"/>
    <xf numFmtId="0" fontId="0" fillId="0" borderId="7" xfId="0" applyNumberFormat="1" applyBorder="1"/>
    <xf numFmtId="0" fontId="0" fillId="2" borderId="8" xfId="0" applyFill="1" applyBorder="1"/>
    <xf numFmtId="0" fontId="0" fillId="0" borderId="8" xfId="0" applyFill="1" applyBorder="1"/>
    <xf numFmtId="0" fontId="0" fillId="0" borderId="9" xfId="0" applyFill="1" applyBorder="1"/>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0" xfId="0" applyAlignment="1">
      <alignment horizontal="center"/>
    </xf>
    <xf numFmtId="164" fontId="0" fillId="0" borderId="3" xfId="0" applyNumberFormat="1" applyBorder="1" applyAlignment="1">
      <alignment horizontal="center"/>
    </xf>
    <xf numFmtId="164" fontId="0" fillId="2" borderId="1" xfId="0" applyNumberFormat="1" applyFill="1" applyBorder="1"/>
    <xf numFmtId="164" fontId="0" fillId="2" borderId="8" xfId="0" applyNumberFormat="1" applyFill="1" applyBorder="1"/>
    <xf numFmtId="164" fontId="0" fillId="0" borderId="0" xfId="0" applyNumberFormat="1"/>
    <xf numFmtId="0" fontId="0" fillId="0" borderId="6" xfId="0" applyNumberFormat="1" applyFill="1" applyBorder="1"/>
    <xf numFmtId="0" fontId="0" fillId="0" borderId="4" xfId="0" applyNumberFormat="1" applyFill="1" applyBorder="1"/>
    <xf numFmtId="0" fontId="0" fillId="0" borderId="9" xfId="0" applyNumberFormat="1" applyFill="1" applyBorder="1"/>
    <xf numFmtId="0" fontId="0" fillId="0" borderId="1" xfId="0" applyNumberFormat="1" applyFill="1" applyBorder="1"/>
    <xf numFmtId="0" fontId="0" fillId="0" borderId="8" xfId="0" applyNumberFormat="1" applyFill="1" applyBorder="1"/>
    <xf numFmtId="1" fontId="0" fillId="0" borderId="0" xfId="0" applyNumberFormat="1"/>
    <xf numFmtId="0" fontId="0" fillId="0" borderId="12" xfId="0" applyBorder="1"/>
    <xf numFmtId="0" fontId="0" fillId="0" borderId="4" xfId="0" applyBorder="1"/>
    <xf numFmtId="0" fontId="0" fillId="0" borderId="13" xfId="0" applyBorder="1"/>
    <xf numFmtId="0" fontId="0" fillId="0" borderId="2" xfId="0" applyBorder="1"/>
    <xf numFmtId="0" fontId="0" fillId="0" borderId="9" xfId="0" applyBorder="1"/>
    <xf numFmtId="0" fontId="0" fillId="0" borderId="7" xfId="0" applyBorder="1"/>
    <xf numFmtId="0" fontId="0" fillId="0" borderId="3" xfId="0" applyFill="1" applyBorder="1" applyAlignment="1">
      <alignment horizontal="center"/>
    </xf>
    <xf numFmtId="0" fontId="0" fillId="0" borderId="0" xfId="0" applyFill="1"/>
    <xf numFmtId="0" fontId="0" fillId="0" borderId="4" xfId="0" applyFill="1" applyBorder="1"/>
    <xf numFmtId="0" fontId="0" fillId="3" borderId="0" xfId="0" applyFill="1"/>
    <xf numFmtId="0" fontId="3" fillId="0" borderId="0" xfId="0" applyFont="1" applyFill="1"/>
    <xf numFmtId="1" fontId="3" fillId="0" borderId="10" xfId="0" applyNumberFormat="1" applyFont="1" applyFill="1" applyBorder="1"/>
    <xf numFmtId="0" fontId="3" fillId="0" borderId="10" xfId="0" applyFont="1" applyFill="1" applyBorder="1"/>
    <xf numFmtId="0" fontId="3" fillId="0" borderId="11" xfId="0" applyFont="1" applyFill="1" applyBorder="1"/>
    <xf numFmtId="164" fontId="0" fillId="0" borderId="3" xfId="0" applyNumberFormat="1" applyFill="1" applyBorder="1" applyAlignment="1">
      <alignment horizontal="center"/>
    </xf>
    <xf numFmtId="164" fontId="0" fillId="0" borderId="1" xfId="0" applyNumberFormat="1" applyFill="1" applyBorder="1"/>
    <xf numFmtId="0" fontId="0" fillId="0" borderId="12" xfId="0" applyBorder="1" applyAlignment="1">
      <alignment wrapText="1"/>
    </xf>
    <xf numFmtId="0" fontId="2" fillId="2" borderId="0" xfId="0" applyFont="1" applyFill="1" applyAlignment="1">
      <alignment wrapText="1"/>
    </xf>
    <xf numFmtId="0" fontId="0" fillId="0" borderId="0" xfId="0" pivotButton="1"/>
    <xf numFmtId="0" fontId="0" fillId="0" borderId="0" xfId="0" applyAlignment="1">
      <alignment horizontal="left"/>
    </xf>
    <xf numFmtId="49" fontId="0" fillId="0" borderId="3" xfId="0" applyNumberFormat="1" applyBorder="1" applyAlignment="1">
      <alignment horizontal="center"/>
    </xf>
    <xf numFmtId="49" fontId="0" fillId="2" borderId="1" xfId="0" applyNumberFormat="1" applyFill="1" applyBorder="1"/>
    <xf numFmtId="49" fontId="0" fillId="2" borderId="8" xfId="0" applyNumberFormat="1" applyFill="1" applyBorder="1"/>
    <xf numFmtId="49" fontId="0" fillId="0" borderId="0" xfId="0" applyNumberFormat="1"/>
    <xf numFmtId="0" fontId="0" fillId="0" borderId="0" xfId="0" applyAlignment="1">
      <alignment wrapText="1"/>
    </xf>
    <xf numFmtId="0" fontId="0" fillId="0" borderId="5" xfId="0" applyNumberFormat="1" applyFill="1" applyBorder="1"/>
  </cellXfs>
  <cellStyles count="1">
    <cellStyle name="Normal" xfId="0" builtinId="0"/>
  </cellStyles>
  <dxfs count="88">
    <dxf>
      <numFmt numFmtId="164" formatCode="[$-409]d\-mmm\-yyyy;@"/>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horizontal/>
      </border>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1"/>
        <color theme="0"/>
        <name val="Calibri"/>
        <family val="2"/>
        <scheme val="minor"/>
      </font>
      <fill>
        <patternFill patternType="none">
          <fgColor indexed="64"/>
          <bgColor indexed="65"/>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1"/>
        <color theme="0"/>
        <name val="Calibri"/>
        <family val="2"/>
        <scheme val="minor"/>
      </font>
      <fill>
        <patternFill patternType="none">
          <fgColor indexed="64"/>
          <bgColor indexed="65"/>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1"/>
        <color theme="0"/>
        <name val="Calibri"/>
        <family val="2"/>
        <scheme val="minor"/>
      </font>
      <fill>
        <patternFill patternType="none">
          <fgColor indexed="64"/>
          <bgColor indexed="65"/>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1"/>
        <color theme="0"/>
        <name val="Calibri"/>
        <family val="2"/>
        <scheme val="minor"/>
      </font>
      <fill>
        <patternFill patternType="none">
          <fgColor indexed="64"/>
          <bgColor indexed="65"/>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 formatCode="0"/>
    </dxf>
    <dxf>
      <numFmt numFmtId="1" formatCode="0"/>
    </dxf>
    <dxf>
      <numFmt numFmtId="0" formatCode="General"/>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numFmt numFmtId="0" formatCode="General"/>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numFmt numFmtId="0" formatCode="General"/>
      <fill>
        <patternFill patternType="none">
          <fgColor indexed="64"/>
          <bgColor indexed="65"/>
        </patternFill>
      </fill>
      <border diagonalUp="0" diagonalDown="0">
        <left style="thin">
          <color indexed="64"/>
        </left>
        <right/>
        <top style="thin">
          <color indexed="64"/>
        </top>
        <bottom style="thin">
          <color indexed="64"/>
        </bottom>
        <vertical/>
        <horizontal/>
      </border>
    </dxf>
    <dxf>
      <numFmt numFmtId="0" formatCode="General"/>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numFmt numFmtId="0" formatCode="General"/>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fill>
        <patternFill patternType="none">
          <fgColor indexed="64"/>
          <bgColor indexed="65"/>
        </patternFill>
      </fill>
      <border diagonalUp="0" diagonalDown="0">
        <left style="thin">
          <color indexed="64"/>
        </left>
        <right style="thin">
          <color indexed="64"/>
        </right>
        <top style="thin">
          <color indexed="64"/>
        </top>
        <bottom style="thin">
          <color indexed="64"/>
        </bottom>
        <vertical/>
        <horizontal/>
      </border>
    </dxf>
    <dxf>
      <numFmt numFmtId="0" formatCode="General"/>
      <fill>
        <patternFill patternType="none">
          <fgColor indexed="64"/>
          <bgColor indexed="65"/>
        </patternFill>
      </fill>
      <border diagonalUp="0" diagonalDown="0">
        <left style="thin">
          <color indexed="64"/>
        </left>
        <right style="thin">
          <color indexed="64"/>
        </right>
        <top style="thin">
          <color indexed="64"/>
        </top>
        <bottom style="thin">
          <color indexed="64"/>
        </bottom>
        <vertical/>
        <horizontal/>
      </border>
    </dxf>
    <dxf>
      <numFmt numFmtId="0" formatCode="General"/>
      <fill>
        <patternFill patternType="none">
          <fgColor indexed="64"/>
          <bgColor indexed="65"/>
        </patternFill>
      </fill>
      <border diagonalUp="0" diagonalDown="0">
        <left/>
        <right style="thin">
          <color indexed="64"/>
        </right>
        <top style="thin">
          <color indexed="64"/>
        </top>
        <bottom style="thin">
          <color indexed="64"/>
        </bottom>
        <vertical/>
        <horizontal/>
      </border>
    </dxf>
    <dxf>
      <numFmt numFmtId="164" formatCode="[$-409]d\-mmm\-yyyy;@"/>
      <fill>
        <patternFill patternType="none">
          <fgColor indexed="64"/>
          <bgColor auto="1"/>
        </patternFill>
      </fill>
      <border diagonalUp="0" diagonalDown="0">
        <left style="thin">
          <color indexed="64"/>
        </left>
        <right style="thin">
          <color indexed="64"/>
        </right>
        <top style="thin">
          <color indexed="64"/>
        </top>
        <bottom style="thin">
          <color indexed="64"/>
        </bottom>
      </border>
    </dxf>
    <dxf>
      <numFmt numFmtId="30" formatCode="@"/>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horizontal/>
      </border>
    </dxf>
    <dxf>
      <numFmt numFmtId="164" formatCode="[$-409]d\-mmm\-yyyy;@"/>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horizontal/>
      </border>
    </dxf>
    <dxf>
      <numFmt numFmtId="164" formatCode="[$-409]d\-mmm\-yyyy;@"/>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horizontal/>
      </border>
    </dxf>
    <dxf>
      <numFmt numFmtId="164" formatCode="[$-409]d\-mmm\-yyyy;@"/>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64" formatCode="[$-409]d\-mmm\-yyyy;@"/>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64" formatCode="[$-409]d\-mmm\-yyyy;@"/>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64" formatCode="[$-409]d\-mmm\-yyyy;@"/>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rgb="FFFFFF00"/>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alignment horizontal="center" vertical="bottom"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pivotCacheDefinition" Target="pivotCache/pivotCacheDefinition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Gender Based</a:t>
            </a:r>
            <a:r>
              <a:rPr lang="en-US" baseline="0"/>
              <a:t> Statistics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'Gender Based'!$B$1</c:f>
              <c:strCache>
                <c:ptCount val="1"/>
                <c:pt idx="0">
                  <c:v>Total Case Reported</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'Gender Based'!$A$2:$A$4</c:f>
              <c:strCache>
                <c:ptCount val="3"/>
                <c:pt idx="0">
                  <c:v>Male</c:v>
                </c:pt>
                <c:pt idx="1">
                  <c:v>Female</c:v>
                </c:pt>
                <c:pt idx="2">
                  <c:v>Other</c:v>
                </c:pt>
              </c:strCache>
            </c:strRef>
          </c:cat>
          <c:val>
            <c:numRef>
              <c:f>'Gender Based'!$B$2:$B$4</c:f>
              <c:numCache>
                <c:formatCode>0</c:formatCode>
                <c:ptCount val="3"/>
                <c:pt idx="0">
                  <c:v>1</c:v>
                </c:pt>
                <c:pt idx="1">
                  <c:v>0</c:v>
                </c:pt>
                <c:pt idx="2">
                  <c:v>0</c:v>
                </c:pt>
              </c:numCache>
            </c:numRef>
          </c:val>
          <c:extLst>
            <c:ext xmlns:c16="http://schemas.microsoft.com/office/drawing/2014/chart" uri="{C3380CC4-5D6E-409C-BE32-E72D297353CC}">
              <c16:uniqueId val="{00000000-7A8E-40A1-8D12-F426F0FA51FA}"/>
            </c:ext>
          </c:extLst>
        </c:ser>
        <c:ser>
          <c:idx val="1"/>
          <c:order val="1"/>
          <c:tx>
            <c:strRef>
              <c:f>'Gender Based'!$C$1</c:f>
              <c:strCache>
                <c:ptCount val="1"/>
                <c:pt idx="0">
                  <c:v>Recovered Cases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'Gender Based'!$A$2:$A$4</c:f>
              <c:strCache>
                <c:ptCount val="3"/>
                <c:pt idx="0">
                  <c:v>Male</c:v>
                </c:pt>
                <c:pt idx="1">
                  <c:v>Female</c:v>
                </c:pt>
                <c:pt idx="2">
                  <c:v>Other</c:v>
                </c:pt>
              </c:strCache>
            </c:strRef>
          </c:cat>
          <c:val>
            <c:numRef>
              <c:f>'Gender Based'!$C$2:$C$4</c:f>
              <c:numCache>
                <c:formatCode>General</c:formatCode>
                <c:ptCount val="3"/>
                <c:pt idx="0">
                  <c:v>1</c:v>
                </c:pt>
                <c:pt idx="1">
                  <c:v>0</c:v>
                </c:pt>
                <c:pt idx="2">
                  <c:v>0</c:v>
                </c:pt>
              </c:numCache>
            </c:numRef>
          </c:val>
          <c:extLst>
            <c:ext xmlns:c16="http://schemas.microsoft.com/office/drawing/2014/chart" uri="{C3380CC4-5D6E-409C-BE32-E72D297353CC}">
              <c16:uniqueId val="{00000001-7A8E-40A1-8D12-F426F0FA51FA}"/>
            </c:ext>
          </c:extLst>
        </c:ser>
        <c:ser>
          <c:idx val="2"/>
          <c:order val="2"/>
          <c:tx>
            <c:strRef>
              <c:f>'Gender Based'!$D$1</c:f>
              <c:strCache>
                <c:ptCount val="1"/>
                <c:pt idx="0">
                  <c:v>Deceased Cases</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'Gender Based'!$A$2:$A$4</c:f>
              <c:strCache>
                <c:ptCount val="3"/>
                <c:pt idx="0">
                  <c:v>Male</c:v>
                </c:pt>
                <c:pt idx="1">
                  <c:v>Female</c:v>
                </c:pt>
                <c:pt idx="2">
                  <c:v>Other</c:v>
                </c:pt>
              </c:strCache>
            </c:strRef>
          </c:cat>
          <c:val>
            <c:numRef>
              <c:f>'Gender Based'!$D$2:$D$4</c:f>
              <c:numCache>
                <c:formatCode>General</c:formatCode>
                <c:ptCount val="3"/>
                <c:pt idx="0">
                  <c:v>0</c:v>
                </c:pt>
                <c:pt idx="1">
                  <c:v>0</c:v>
                </c:pt>
                <c:pt idx="2">
                  <c:v>0</c:v>
                </c:pt>
              </c:numCache>
            </c:numRef>
          </c:val>
          <c:extLst>
            <c:ext xmlns:c16="http://schemas.microsoft.com/office/drawing/2014/chart" uri="{C3380CC4-5D6E-409C-BE32-E72D297353CC}">
              <c16:uniqueId val="{00000002-7A8E-40A1-8D12-F426F0FA51FA}"/>
            </c:ext>
          </c:extLst>
        </c:ser>
        <c:dLbls>
          <c:showLegendKey val="0"/>
          <c:showVal val="0"/>
          <c:showCatName val="0"/>
          <c:showSerName val="0"/>
          <c:showPercent val="0"/>
          <c:showBubbleSize val="0"/>
        </c:dLbls>
        <c:gapWidth val="219"/>
        <c:overlap val="-27"/>
        <c:axId val="1105717152"/>
        <c:axId val="1106717408"/>
      </c:barChart>
      <c:catAx>
        <c:axId val="1105717152"/>
        <c:scaling>
          <c:orientation val="minMax"/>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6717408"/>
        <c:crosses val="autoZero"/>
        <c:auto val="1"/>
        <c:lblAlgn val="ctr"/>
        <c:lblOffset val="100"/>
        <c:noMultiLvlLbl val="0"/>
      </c:catAx>
      <c:valAx>
        <c:axId val="1106717408"/>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57171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FlatNo</a:t>
            </a:r>
            <a:r>
              <a:rPr lang="en-US" baseline="0"/>
              <a:t> </a:t>
            </a:r>
            <a:r>
              <a:rPr lang="en-US"/>
              <a:t>Based Statistics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'Flat No Based'!$B$1</c:f>
              <c:strCache>
                <c:ptCount val="1"/>
                <c:pt idx="0">
                  <c:v>Total Cases Reported</c:v>
                </c:pt>
              </c:strCache>
            </c:strRef>
          </c:tx>
          <c:spPr>
            <a:solidFill>
              <a:schemeClr val="accent1"/>
            </a:solidFill>
            <a:ln>
              <a:noFill/>
            </a:ln>
            <a:effectLst/>
          </c:spPr>
          <c:invertIfNegative val="0"/>
          <c:cat>
            <c:numRef>
              <c:f>'Flat No Based'!$A$2:$A$865</c:f>
              <c:numCache>
                <c:formatCode>General</c:formatCode>
                <c:ptCount val="864"/>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numCache>
            </c:numRef>
          </c:cat>
          <c:val>
            <c:numRef>
              <c:f>'Flat No Based'!$B$2:$B$865</c:f>
              <c:numCache>
                <c:formatCode>0</c:formatCode>
                <c:ptCount val="864"/>
                <c:pt idx="0" formatCode="General">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1</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pt idx="375">
                  <c:v>0</c:v>
                </c:pt>
                <c:pt idx="376">
                  <c:v>0</c:v>
                </c:pt>
                <c:pt idx="377">
                  <c:v>0</c:v>
                </c:pt>
                <c:pt idx="378">
                  <c:v>0</c:v>
                </c:pt>
                <c:pt idx="379">
                  <c:v>0</c:v>
                </c:pt>
                <c:pt idx="380">
                  <c:v>0</c:v>
                </c:pt>
                <c:pt idx="381">
                  <c:v>0</c:v>
                </c:pt>
                <c:pt idx="382">
                  <c:v>0</c:v>
                </c:pt>
                <c:pt idx="383">
                  <c:v>0</c:v>
                </c:pt>
                <c:pt idx="384">
                  <c:v>0</c:v>
                </c:pt>
                <c:pt idx="385">
                  <c:v>0</c:v>
                </c:pt>
                <c:pt idx="386">
                  <c:v>0</c:v>
                </c:pt>
                <c:pt idx="387">
                  <c:v>0</c:v>
                </c:pt>
                <c:pt idx="388">
                  <c:v>0</c:v>
                </c:pt>
                <c:pt idx="389">
                  <c:v>0</c:v>
                </c:pt>
                <c:pt idx="390">
                  <c:v>0</c:v>
                </c:pt>
                <c:pt idx="391">
                  <c:v>0</c:v>
                </c:pt>
                <c:pt idx="392">
                  <c:v>0</c:v>
                </c:pt>
                <c:pt idx="393">
                  <c:v>0</c:v>
                </c:pt>
                <c:pt idx="394">
                  <c:v>0</c:v>
                </c:pt>
                <c:pt idx="395">
                  <c:v>0</c:v>
                </c:pt>
                <c:pt idx="396">
                  <c:v>0</c:v>
                </c:pt>
                <c:pt idx="397">
                  <c:v>0</c:v>
                </c:pt>
                <c:pt idx="398">
                  <c:v>0</c:v>
                </c:pt>
                <c:pt idx="399">
                  <c:v>0</c:v>
                </c:pt>
                <c:pt idx="400">
                  <c:v>0</c:v>
                </c:pt>
                <c:pt idx="401">
                  <c:v>0</c:v>
                </c:pt>
                <c:pt idx="402">
                  <c:v>0</c:v>
                </c:pt>
                <c:pt idx="403">
                  <c:v>0</c:v>
                </c:pt>
                <c:pt idx="404">
                  <c:v>0</c:v>
                </c:pt>
                <c:pt idx="405">
                  <c:v>0</c:v>
                </c:pt>
                <c:pt idx="406">
                  <c:v>0</c:v>
                </c:pt>
                <c:pt idx="407">
                  <c:v>0</c:v>
                </c:pt>
                <c:pt idx="408">
                  <c:v>0</c:v>
                </c:pt>
                <c:pt idx="409">
                  <c:v>0</c:v>
                </c:pt>
                <c:pt idx="410">
                  <c:v>0</c:v>
                </c:pt>
                <c:pt idx="411">
                  <c:v>0</c:v>
                </c:pt>
                <c:pt idx="412">
                  <c:v>0</c:v>
                </c:pt>
                <c:pt idx="413">
                  <c:v>0</c:v>
                </c:pt>
                <c:pt idx="414">
                  <c:v>0</c:v>
                </c:pt>
                <c:pt idx="415">
                  <c:v>0</c:v>
                </c:pt>
                <c:pt idx="416">
                  <c:v>0</c:v>
                </c:pt>
                <c:pt idx="417">
                  <c:v>0</c:v>
                </c:pt>
                <c:pt idx="418">
                  <c:v>0</c:v>
                </c:pt>
                <c:pt idx="419">
                  <c:v>0</c:v>
                </c:pt>
                <c:pt idx="420">
                  <c:v>0</c:v>
                </c:pt>
                <c:pt idx="421">
                  <c:v>0</c:v>
                </c:pt>
                <c:pt idx="422">
                  <c:v>0</c:v>
                </c:pt>
                <c:pt idx="423">
                  <c:v>0</c:v>
                </c:pt>
                <c:pt idx="424">
                  <c:v>0</c:v>
                </c:pt>
                <c:pt idx="425">
                  <c:v>0</c:v>
                </c:pt>
                <c:pt idx="426">
                  <c:v>0</c:v>
                </c:pt>
                <c:pt idx="427">
                  <c:v>0</c:v>
                </c:pt>
                <c:pt idx="428">
                  <c:v>0</c:v>
                </c:pt>
                <c:pt idx="429">
                  <c:v>0</c:v>
                </c:pt>
                <c:pt idx="430">
                  <c:v>0</c:v>
                </c:pt>
                <c:pt idx="431">
                  <c:v>0</c:v>
                </c:pt>
                <c:pt idx="432">
                  <c:v>0</c:v>
                </c:pt>
                <c:pt idx="433">
                  <c:v>0</c:v>
                </c:pt>
                <c:pt idx="434">
                  <c:v>0</c:v>
                </c:pt>
                <c:pt idx="435">
                  <c:v>0</c:v>
                </c:pt>
                <c:pt idx="436">
                  <c:v>0</c:v>
                </c:pt>
                <c:pt idx="437">
                  <c:v>0</c:v>
                </c:pt>
                <c:pt idx="438">
                  <c:v>0</c:v>
                </c:pt>
                <c:pt idx="439">
                  <c:v>0</c:v>
                </c:pt>
                <c:pt idx="440">
                  <c:v>0</c:v>
                </c:pt>
                <c:pt idx="441">
                  <c:v>0</c:v>
                </c:pt>
                <c:pt idx="442">
                  <c:v>0</c:v>
                </c:pt>
                <c:pt idx="443">
                  <c:v>0</c:v>
                </c:pt>
                <c:pt idx="444">
                  <c:v>0</c:v>
                </c:pt>
                <c:pt idx="445">
                  <c:v>0</c:v>
                </c:pt>
                <c:pt idx="446">
                  <c:v>0</c:v>
                </c:pt>
                <c:pt idx="447">
                  <c:v>0</c:v>
                </c:pt>
                <c:pt idx="448">
                  <c:v>0</c:v>
                </c:pt>
                <c:pt idx="449">
                  <c:v>0</c:v>
                </c:pt>
                <c:pt idx="450">
                  <c:v>0</c:v>
                </c:pt>
                <c:pt idx="451">
                  <c:v>0</c:v>
                </c:pt>
                <c:pt idx="452">
                  <c:v>0</c:v>
                </c:pt>
                <c:pt idx="453">
                  <c:v>0</c:v>
                </c:pt>
                <c:pt idx="454">
                  <c:v>0</c:v>
                </c:pt>
                <c:pt idx="455">
                  <c:v>0</c:v>
                </c:pt>
                <c:pt idx="456">
                  <c:v>0</c:v>
                </c:pt>
                <c:pt idx="457">
                  <c:v>0</c:v>
                </c:pt>
                <c:pt idx="458">
                  <c:v>0</c:v>
                </c:pt>
                <c:pt idx="459">
                  <c:v>0</c:v>
                </c:pt>
                <c:pt idx="460">
                  <c:v>0</c:v>
                </c:pt>
                <c:pt idx="461">
                  <c:v>0</c:v>
                </c:pt>
                <c:pt idx="462">
                  <c:v>0</c:v>
                </c:pt>
                <c:pt idx="463">
                  <c:v>0</c:v>
                </c:pt>
                <c:pt idx="464">
                  <c:v>0</c:v>
                </c:pt>
                <c:pt idx="465">
                  <c:v>0</c:v>
                </c:pt>
                <c:pt idx="466">
                  <c:v>0</c:v>
                </c:pt>
                <c:pt idx="467">
                  <c:v>0</c:v>
                </c:pt>
                <c:pt idx="468">
                  <c:v>0</c:v>
                </c:pt>
                <c:pt idx="469">
                  <c:v>0</c:v>
                </c:pt>
                <c:pt idx="470">
                  <c:v>0</c:v>
                </c:pt>
                <c:pt idx="471">
                  <c:v>0</c:v>
                </c:pt>
                <c:pt idx="472">
                  <c:v>0</c:v>
                </c:pt>
                <c:pt idx="473">
                  <c:v>0</c:v>
                </c:pt>
                <c:pt idx="474">
                  <c:v>0</c:v>
                </c:pt>
                <c:pt idx="475">
                  <c:v>0</c:v>
                </c:pt>
                <c:pt idx="476">
                  <c:v>0</c:v>
                </c:pt>
                <c:pt idx="477">
                  <c:v>0</c:v>
                </c:pt>
                <c:pt idx="478">
                  <c:v>0</c:v>
                </c:pt>
                <c:pt idx="479">
                  <c:v>0</c:v>
                </c:pt>
                <c:pt idx="480">
                  <c:v>0</c:v>
                </c:pt>
                <c:pt idx="481">
                  <c:v>0</c:v>
                </c:pt>
                <c:pt idx="482">
                  <c:v>0</c:v>
                </c:pt>
                <c:pt idx="483">
                  <c:v>0</c:v>
                </c:pt>
                <c:pt idx="484">
                  <c:v>0</c:v>
                </c:pt>
                <c:pt idx="485">
                  <c:v>0</c:v>
                </c:pt>
                <c:pt idx="486">
                  <c:v>0</c:v>
                </c:pt>
                <c:pt idx="487">
                  <c:v>0</c:v>
                </c:pt>
                <c:pt idx="488">
                  <c:v>0</c:v>
                </c:pt>
                <c:pt idx="489">
                  <c:v>0</c:v>
                </c:pt>
                <c:pt idx="490">
                  <c:v>0</c:v>
                </c:pt>
                <c:pt idx="491">
                  <c:v>0</c:v>
                </c:pt>
                <c:pt idx="492">
                  <c:v>0</c:v>
                </c:pt>
                <c:pt idx="493">
                  <c:v>0</c:v>
                </c:pt>
                <c:pt idx="494">
                  <c:v>0</c:v>
                </c:pt>
                <c:pt idx="495">
                  <c:v>0</c:v>
                </c:pt>
                <c:pt idx="496">
                  <c:v>0</c:v>
                </c:pt>
                <c:pt idx="497">
                  <c:v>0</c:v>
                </c:pt>
                <c:pt idx="498">
                  <c:v>0</c:v>
                </c:pt>
                <c:pt idx="499">
                  <c:v>0</c:v>
                </c:pt>
                <c:pt idx="500">
                  <c:v>0</c:v>
                </c:pt>
                <c:pt idx="501">
                  <c:v>0</c:v>
                </c:pt>
                <c:pt idx="502">
                  <c:v>0</c:v>
                </c:pt>
                <c:pt idx="503">
                  <c:v>0</c:v>
                </c:pt>
                <c:pt idx="504">
                  <c:v>0</c:v>
                </c:pt>
                <c:pt idx="505">
                  <c:v>0</c:v>
                </c:pt>
                <c:pt idx="506">
                  <c:v>0</c:v>
                </c:pt>
                <c:pt idx="507">
                  <c:v>0</c:v>
                </c:pt>
                <c:pt idx="508">
                  <c:v>0</c:v>
                </c:pt>
                <c:pt idx="509">
                  <c:v>0</c:v>
                </c:pt>
                <c:pt idx="510">
                  <c:v>0</c:v>
                </c:pt>
                <c:pt idx="511">
                  <c:v>0</c:v>
                </c:pt>
                <c:pt idx="512">
                  <c:v>0</c:v>
                </c:pt>
                <c:pt idx="513">
                  <c:v>0</c:v>
                </c:pt>
                <c:pt idx="514">
                  <c:v>0</c:v>
                </c:pt>
                <c:pt idx="515">
                  <c:v>0</c:v>
                </c:pt>
                <c:pt idx="516">
                  <c:v>0</c:v>
                </c:pt>
                <c:pt idx="517">
                  <c:v>0</c:v>
                </c:pt>
                <c:pt idx="518">
                  <c:v>0</c:v>
                </c:pt>
                <c:pt idx="519">
                  <c:v>0</c:v>
                </c:pt>
                <c:pt idx="520">
                  <c:v>0</c:v>
                </c:pt>
                <c:pt idx="521">
                  <c:v>0</c:v>
                </c:pt>
                <c:pt idx="522">
                  <c:v>0</c:v>
                </c:pt>
                <c:pt idx="523">
                  <c:v>0</c:v>
                </c:pt>
                <c:pt idx="524">
                  <c:v>0</c:v>
                </c:pt>
                <c:pt idx="525">
                  <c:v>0</c:v>
                </c:pt>
                <c:pt idx="526">
                  <c:v>0</c:v>
                </c:pt>
                <c:pt idx="527">
                  <c:v>0</c:v>
                </c:pt>
                <c:pt idx="528">
                  <c:v>0</c:v>
                </c:pt>
                <c:pt idx="529">
                  <c:v>0</c:v>
                </c:pt>
                <c:pt idx="530">
                  <c:v>0</c:v>
                </c:pt>
                <c:pt idx="531">
                  <c:v>0</c:v>
                </c:pt>
                <c:pt idx="532">
                  <c:v>0</c:v>
                </c:pt>
                <c:pt idx="533">
                  <c:v>0</c:v>
                </c:pt>
                <c:pt idx="534">
                  <c:v>0</c:v>
                </c:pt>
                <c:pt idx="535">
                  <c:v>0</c:v>
                </c:pt>
                <c:pt idx="536">
                  <c:v>0</c:v>
                </c:pt>
                <c:pt idx="537">
                  <c:v>0</c:v>
                </c:pt>
                <c:pt idx="538">
                  <c:v>0</c:v>
                </c:pt>
                <c:pt idx="539">
                  <c:v>0</c:v>
                </c:pt>
                <c:pt idx="540">
                  <c:v>0</c:v>
                </c:pt>
                <c:pt idx="541">
                  <c:v>0</c:v>
                </c:pt>
                <c:pt idx="542">
                  <c:v>0</c:v>
                </c:pt>
                <c:pt idx="543">
                  <c:v>0</c:v>
                </c:pt>
                <c:pt idx="544">
                  <c:v>0</c:v>
                </c:pt>
                <c:pt idx="545">
                  <c:v>0</c:v>
                </c:pt>
                <c:pt idx="546">
                  <c:v>0</c:v>
                </c:pt>
                <c:pt idx="547">
                  <c:v>0</c:v>
                </c:pt>
                <c:pt idx="548">
                  <c:v>0</c:v>
                </c:pt>
                <c:pt idx="549">
                  <c:v>0</c:v>
                </c:pt>
                <c:pt idx="550">
                  <c:v>0</c:v>
                </c:pt>
                <c:pt idx="551">
                  <c:v>0</c:v>
                </c:pt>
                <c:pt idx="552">
                  <c:v>0</c:v>
                </c:pt>
                <c:pt idx="553">
                  <c:v>0</c:v>
                </c:pt>
                <c:pt idx="554">
                  <c:v>0</c:v>
                </c:pt>
                <c:pt idx="555">
                  <c:v>0</c:v>
                </c:pt>
                <c:pt idx="556">
                  <c:v>0</c:v>
                </c:pt>
                <c:pt idx="557">
                  <c:v>0</c:v>
                </c:pt>
                <c:pt idx="558">
                  <c:v>0</c:v>
                </c:pt>
                <c:pt idx="559">
                  <c:v>0</c:v>
                </c:pt>
                <c:pt idx="560">
                  <c:v>0</c:v>
                </c:pt>
                <c:pt idx="561">
                  <c:v>0</c:v>
                </c:pt>
                <c:pt idx="562">
                  <c:v>0</c:v>
                </c:pt>
                <c:pt idx="563">
                  <c:v>0</c:v>
                </c:pt>
                <c:pt idx="564">
                  <c:v>0</c:v>
                </c:pt>
                <c:pt idx="565">
                  <c:v>0</c:v>
                </c:pt>
                <c:pt idx="566">
                  <c:v>0</c:v>
                </c:pt>
                <c:pt idx="567">
                  <c:v>0</c:v>
                </c:pt>
                <c:pt idx="568">
                  <c:v>0</c:v>
                </c:pt>
                <c:pt idx="569">
                  <c:v>0</c:v>
                </c:pt>
                <c:pt idx="570">
                  <c:v>0</c:v>
                </c:pt>
                <c:pt idx="571">
                  <c:v>0</c:v>
                </c:pt>
                <c:pt idx="572">
                  <c:v>0</c:v>
                </c:pt>
                <c:pt idx="573">
                  <c:v>0</c:v>
                </c:pt>
                <c:pt idx="574">
                  <c:v>0</c:v>
                </c:pt>
                <c:pt idx="575">
                  <c:v>0</c:v>
                </c:pt>
                <c:pt idx="576">
                  <c:v>0</c:v>
                </c:pt>
                <c:pt idx="577">
                  <c:v>0</c:v>
                </c:pt>
                <c:pt idx="578">
                  <c:v>0</c:v>
                </c:pt>
                <c:pt idx="579">
                  <c:v>0</c:v>
                </c:pt>
                <c:pt idx="580">
                  <c:v>0</c:v>
                </c:pt>
                <c:pt idx="581">
                  <c:v>0</c:v>
                </c:pt>
                <c:pt idx="582">
                  <c:v>0</c:v>
                </c:pt>
                <c:pt idx="583">
                  <c:v>0</c:v>
                </c:pt>
                <c:pt idx="584">
                  <c:v>0</c:v>
                </c:pt>
                <c:pt idx="585">
                  <c:v>0</c:v>
                </c:pt>
                <c:pt idx="586">
                  <c:v>0</c:v>
                </c:pt>
                <c:pt idx="587">
                  <c:v>0</c:v>
                </c:pt>
                <c:pt idx="588">
                  <c:v>0</c:v>
                </c:pt>
                <c:pt idx="589">
                  <c:v>0</c:v>
                </c:pt>
                <c:pt idx="590">
                  <c:v>0</c:v>
                </c:pt>
                <c:pt idx="591">
                  <c:v>0</c:v>
                </c:pt>
                <c:pt idx="592">
                  <c:v>0</c:v>
                </c:pt>
                <c:pt idx="593">
                  <c:v>0</c:v>
                </c:pt>
                <c:pt idx="594">
                  <c:v>0</c:v>
                </c:pt>
                <c:pt idx="595">
                  <c:v>0</c:v>
                </c:pt>
                <c:pt idx="596">
                  <c:v>0</c:v>
                </c:pt>
                <c:pt idx="597">
                  <c:v>0</c:v>
                </c:pt>
                <c:pt idx="598">
                  <c:v>0</c:v>
                </c:pt>
                <c:pt idx="599">
                  <c:v>0</c:v>
                </c:pt>
                <c:pt idx="600">
                  <c:v>0</c:v>
                </c:pt>
                <c:pt idx="601">
                  <c:v>0</c:v>
                </c:pt>
                <c:pt idx="602">
                  <c:v>0</c:v>
                </c:pt>
                <c:pt idx="603">
                  <c:v>0</c:v>
                </c:pt>
                <c:pt idx="604">
                  <c:v>0</c:v>
                </c:pt>
                <c:pt idx="605">
                  <c:v>0</c:v>
                </c:pt>
                <c:pt idx="606">
                  <c:v>0</c:v>
                </c:pt>
                <c:pt idx="607">
                  <c:v>0</c:v>
                </c:pt>
                <c:pt idx="608">
                  <c:v>0</c:v>
                </c:pt>
                <c:pt idx="609">
                  <c:v>0</c:v>
                </c:pt>
                <c:pt idx="610">
                  <c:v>0</c:v>
                </c:pt>
                <c:pt idx="611">
                  <c:v>0</c:v>
                </c:pt>
                <c:pt idx="612">
                  <c:v>0</c:v>
                </c:pt>
                <c:pt idx="613">
                  <c:v>0</c:v>
                </c:pt>
                <c:pt idx="614">
                  <c:v>0</c:v>
                </c:pt>
                <c:pt idx="615">
                  <c:v>0</c:v>
                </c:pt>
                <c:pt idx="616">
                  <c:v>0</c:v>
                </c:pt>
                <c:pt idx="617">
                  <c:v>0</c:v>
                </c:pt>
                <c:pt idx="618">
                  <c:v>0</c:v>
                </c:pt>
                <c:pt idx="619">
                  <c:v>0</c:v>
                </c:pt>
                <c:pt idx="620">
                  <c:v>0</c:v>
                </c:pt>
                <c:pt idx="621">
                  <c:v>0</c:v>
                </c:pt>
                <c:pt idx="622">
                  <c:v>0</c:v>
                </c:pt>
                <c:pt idx="623">
                  <c:v>0</c:v>
                </c:pt>
                <c:pt idx="624">
                  <c:v>0</c:v>
                </c:pt>
                <c:pt idx="625">
                  <c:v>0</c:v>
                </c:pt>
                <c:pt idx="626">
                  <c:v>0</c:v>
                </c:pt>
                <c:pt idx="627">
                  <c:v>0</c:v>
                </c:pt>
                <c:pt idx="628">
                  <c:v>0</c:v>
                </c:pt>
                <c:pt idx="629">
                  <c:v>0</c:v>
                </c:pt>
                <c:pt idx="630">
                  <c:v>0</c:v>
                </c:pt>
                <c:pt idx="631">
                  <c:v>0</c:v>
                </c:pt>
                <c:pt idx="632">
                  <c:v>0</c:v>
                </c:pt>
                <c:pt idx="633">
                  <c:v>0</c:v>
                </c:pt>
                <c:pt idx="634">
                  <c:v>0</c:v>
                </c:pt>
                <c:pt idx="635">
                  <c:v>0</c:v>
                </c:pt>
                <c:pt idx="636">
                  <c:v>0</c:v>
                </c:pt>
                <c:pt idx="637">
                  <c:v>0</c:v>
                </c:pt>
                <c:pt idx="638">
                  <c:v>0</c:v>
                </c:pt>
                <c:pt idx="639">
                  <c:v>0</c:v>
                </c:pt>
                <c:pt idx="640">
                  <c:v>0</c:v>
                </c:pt>
                <c:pt idx="641">
                  <c:v>0</c:v>
                </c:pt>
                <c:pt idx="642">
                  <c:v>0</c:v>
                </c:pt>
                <c:pt idx="643">
                  <c:v>0</c:v>
                </c:pt>
                <c:pt idx="644">
                  <c:v>0</c:v>
                </c:pt>
                <c:pt idx="645">
                  <c:v>0</c:v>
                </c:pt>
                <c:pt idx="646">
                  <c:v>0</c:v>
                </c:pt>
                <c:pt idx="647">
                  <c:v>0</c:v>
                </c:pt>
                <c:pt idx="648">
                  <c:v>0</c:v>
                </c:pt>
                <c:pt idx="649">
                  <c:v>0</c:v>
                </c:pt>
                <c:pt idx="650">
                  <c:v>0</c:v>
                </c:pt>
                <c:pt idx="651">
                  <c:v>0</c:v>
                </c:pt>
                <c:pt idx="652">
                  <c:v>0</c:v>
                </c:pt>
                <c:pt idx="653">
                  <c:v>0</c:v>
                </c:pt>
                <c:pt idx="654">
                  <c:v>0</c:v>
                </c:pt>
                <c:pt idx="655">
                  <c:v>0</c:v>
                </c:pt>
                <c:pt idx="656">
                  <c:v>0</c:v>
                </c:pt>
                <c:pt idx="657">
                  <c:v>0</c:v>
                </c:pt>
                <c:pt idx="658">
                  <c:v>0</c:v>
                </c:pt>
                <c:pt idx="659">
                  <c:v>0</c:v>
                </c:pt>
                <c:pt idx="660">
                  <c:v>0</c:v>
                </c:pt>
                <c:pt idx="661">
                  <c:v>0</c:v>
                </c:pt>
                <c:pt idx="662">
                  <c:v>0</c:v>
                </c:pt>
                <c:pt idx="663">
                  <c:v>0</c:v>
                </c:pt>
                <c:pt idx="664">
                  <c:v>0</c:v>
                </c:pt>
                <c:pt idx="665">
                  <c:v>0</c:v>
                </c:pt>
                <c:pt idx="666">
                  <c:v>0</c:v>
                </c:pt>
                <c:pt idx="667">
                  <c:v>0</c:v>
                </c:pt>
                <c:pt idx="668">
                  <c:v>0</c:v>
                </c:pt>
                <c:pt idx="669">
                  <c:v>0</c:v>
                </c:pt>
                <c:pt idx="670">
                  <c:v>0</c:v>
                </c:pt>
                <c:pt idx="671">
                  <c:v>0</c:v>
                </c:pt>
                <c:pt idx="672">
                  <c:v>0</c:v>
                </c:pt>
                <c:pt idx="673">
                  <c:v>0</c:v>
                </c:pt>
                <c:pt idx="674">
                  <c:v>0</c:v>
                </c:pt>
                <c:pt idx="675">
                  <c:v>0</c:v>
                </c:pt>
                <c:pt idx="676">
                  <c:v>0</c:v>
                </c:pt>
                <c:pt idx="677">
                  <c:v>0</c:v>
                </c:pt>
                <c:pt idx="678">
                  <c:v>0</c:v>
                </c:pt>
                <c:pt idx="679">
                  <c:v>0</c:v>
                </c:pt>
                <c:pt idx="680">
                  <c:v>0</c:v>
                </c:pt>
                <c:pt idx="681">
                  <c:v>0</c:v>
                </c:pt>
                <c:pt idx="682">
                  <c:v>0</c:v>
                </c:pt>
                <c:pt idx="683">
                  <c:v>0</c:v>
                </c:pt>
                <c:pt idx="684">
                  <c:v>0</c:v>
                </c:pt>
                <c:pt idx="685">
                  <c:v>0</c:v>
                </c:pt>
                <c:pt idx="686">
                  <c:v>0</c:v>
                </c:pt>
                <c:pt idx="687">
                  <c:v>0</c:v>
                </c:pt>
                <c:pt idx="688">
                  <c:v>0</c:v>
                </c:pt>
                <c:pt idx="689">
                  <c:v>0</c:v>
                </c:pt>
                <c:pt idx="690">
                  <c:v>0</c:v>
                </c:pt>
                <c:pt idx="691">
                  <c:v>0</c:v>
                </c:pt>
                <c:pt idx="692">
                  <c:v>0</c:v>
                </c:pt>
                <c:pt idx="693">
                  <c:v>0</c:v>
                </c:pt>
                <c:pt idx="694">
                  <c:v>0</c:v>
                </c:pt>
                <c:pt idx="695">
                  <c:v>0</c:v>
                </c:pt>
                <c:pt idx="696">
                  <c:v>0</c:v>
                </c:pt>
                <c:pt idx="697">
                  <c:v>0</c:v>
                </c:pt>
                <c:pt idx="698">
                  <c:v>0</c:v>
                </c:pt>
                <c:pt idx="699">
                  <c:v>0</c:v>
                </c:pt>
                <c:pt idx="700">
                  <c:v>0</c:v>
                </c:pt>
                <c:pt idx="701">
                  <c:v>0</c:v>
                </c:pt>
                <c:pt idx="702">
                  <c:v>0</c:v>
                </c:pt>
                <c:pt idx="703">
                  <c:v>0</c:v>
                </c:pt>
                <c:pt idx="704">
                  <c:v>0</c:v>
                </c:pt>
                <c:pt idx="705">
                  <c:v>0</c:v>
                </c:pt>
                <c:pt idx="706">
                  <c:v>0</c:v>
                </c:pt>
                <c:pt idx="707">
                  <c:v>0</c:v>
                </c:pt>
                <c:pt idx="708">
                  <c:v>0</c:v>
                </c:pt>
                <c:pt idx="709">
                  <c:v>0</c:v>
                </c:pt>
                <c:pt idx="710">
                  <c:v>0</c:v>
                </c:pt>
                <c:pt idx="711">
                  <c:v>0</c:v>
                </c:pt>
                <c:pt idx="712">
                  <c:v>0</c:v>
                </c:pt>
                <c:pt idx="713">
                  <c:v>0</c:v>
                </c:pt>
                <c:pt idx="714">
                  <c:v>0</c:v>
                </c:pt>
                <c:pt idx="715">
                  <c:v>0</c:v>
                </c:pt>
                <c:pt idx="716">
                  <c:v>0</c:v>
                </c:pt>
                <c:pt idx="717">
                  <c:v>0</c:v>
                </c:pt>
                <c:pt idx="718">
                  <c:v>0</c:v>
                </c:pt>
                <c:pt idx="719">
                  <c:v>0</c:v>
                </c:pt>
                <c:pt idx="720">
                  <c:v>0</c:v>
                </c:pt>
                <c:pt idx="721">
                  <c:v>0</c:v>
                </c:pt>
                <c:pt idx="722">
                  <c:v>0</c:v>
                </c:pt>
                <c:pt idx="723">
                  <c:v>0</c:v>
                </c:pt>
                <c:pt idx="724">
                  <c:v>0</c:v>
                </c:pt>
                <c:pt idx="725">
                  <c:v>0</c:v>
                </c:pt>
                <c:pt idx="726">
                  <c:v>0</c:v>
                </c:pt>
                <c:pt idx="727">
                  <c:v>0</c:v>
                </c:pt>
                <c:pt idx="728">
                  <c:v>0</c:v>
                </c:pt>
                <c:pt idx="729">
                  <c:v>0</c:v>
                </c:pt>
                <c:pt idx="730">
                  <c:v>0</c:v>
                </c:pt>
                <c:pt idx="731">
                  <c:v>0</c:v>
                </c:pt>
                <c:pt idx="732">
                  <c:v>0</c:v>
                </c:pt>
                <c:pt idx="733">
                  <c:v>0</c:v>
                </c:pt>
                <c:pt idx="734">
                  <c:v>0</c:v>
                </c:pt>
                <c:pt idx="735">
                  <c:v>0</c:v>
                </c:pt>
                <c:pt idx="736">
                  <c:v>0</c:v>
                </c:pt>
                <c:pt idx="737">
                  <c:v>0</c:v>
                </c:pt>
                <c:pt idx="738">
                  <c:v>0</c:v>
                </c:pt>
                <c:pt idx="739">
                  <c:v>0</c:v>
                </c:pt>
                <c:pt idx="740">
                  <c:v>0</c:v>
                </c:pt>
                <c:pt idx="741">
                  <c:v>0</c:v>
                </c:pt>
                <c:pt idx="742">
                  <c:v>0</c:v>
                </c:pt>
                <c:pt idx="743">
                  <c:v>0</c:v>
                </c:pt>
                <c:pt idx="744">
                  <c:v>0</c:v>
                </c:pt>
                <c:pt idx="745">
                  <c:v>0</c:v>
                </c:pt>
                <c:pt idx="746">
                  <c:v>0</c:v>
                </c:pt>
                <c:pt idx="747">
                  <c:v>0</c:v>
                </c:pt>
                <c:pt idx="748">
                  <c:v>0</c:v>
                </c:pt>
                <c:pt idx="749">
                  <c:v>0</c:v>
                </c:pt>
                <c:pt idx="750">
                  <c:v>0</c:v>
                </c:pt>
                <c:pt idx="751">
                  <c:v>0</c:v>
                </c:pt>
                <c:pt idx="752">
                  <c:v>0</c:v>
                </c:pt>
                <c:pt idx="753">
                  <c:v>0</c:v>
                </c:pt>
                <c:pt idx="754">
                  <c:v>0</c:v>
                </c:pt>
                <c:pt idx="755">
                  <c:v>0</c:v>
                </c:pt>
                <c:pt idx="756">
                  <c:v>0</c:v>
                </c:pt>
                <c:pt idx="757">
                  <c:v>0</c:v>
                </c:pt>
                <c:pt idx="758">
                  <c:v>0</c:v>
                </c:pt>
                <c:pt idx="759">
                  <c:v>0</c:v>
                </c:pt>
                <c:pt idx="760">
                  <c:v>0</c:v>
                </c:pt>
                <c:pt idx="761">
                  <c:v>0</c:v>
                </c:pt>
                <c:pt idx="762">
                  <c:v>0</c:v>
                </c:pt>
                <c:pt idx="763">
                  <c:v>0</c:v>
                </c:pt>
                <c:pt idx="764">
                  <c:v>0</c:v>
                </c:pt>
                <c:pt idx="765">
                  <c:v>0</c:v>
                </c:pt>
                <c:pt idx="766">
                  <c:v>0</c:v>
                </c:pt>
                <c:pt idx="767">
                  <c:v>0</c:v>
                </c:pt>
                <c:pt idx="768">
                  <c:v>0</c:v>
                </c:pt>
                <c:pt idx="769">
                  <c:v>0</c:v>
                </c:pt>
                <c:pt idx="770">
                  <c:v>0</c:v>
                </c:pt>
                <c:pt idx="771">
                  <c:v>0</c:v>
                </c:pt>
                <c:pt idx="772">
                  <c:v>0</c:v>
                </c:pt>
                <c:pt idx="773">
                  <c:v>0</c:v>
                </c:pt>
                <c:pt idx="774">
                  <c:v>0</c:v>
                </c:pt>
                <c:pt idx="775">
                  <c:v>0</c:v>
                </c:pt>
                <c:pt idx="776">
                  <c:v>0</c:v>
                </c:pt>
                <c:pt idx="777">
                  <c:v>0</c:v>
                </c:pt>
                <c:pt idx="778">
                  <c:v>0</c:v>
                </c:pt>
                <c:pt idx="779">
                  <c:v>0</c:v>
                </c:pt>
                <c:pt idx="780">
                  <c:v>0</c:v>
                </c:pt>
                <c:pt idx="781">
                  <c:v>0</c:v>
                </c:pt>
                <c:pt idx="782">
                  <c:v>0</c:v>
                </c:pt>
                <c:pt idx="783">
                  <c:v>0</c:v>
                </c:pt>
                <c:pt idx="784">
                  <c:v>0</c:v>
                </c:pt>
                <c:pt idx="785">
                  <c:v>0</c:v>
                </c:pt>
                <c:pt idx="786">
                  <c:v>0</c:v>
                </c:pt>
                <c:pt idx="787">
                  <c:v>0</c:v>
                </c:pt>
                <c:pt idx="788">
                  <c:v>0</c:v>
                </c:pt>
                <c:pt idx="789">
                  <c:v>0</c:v>
                </c:pt>
                <c:pt idx="790">
                  <c:v>0</c:v>
                </c:pt>
                <c:pt idx="791">
                  <c:v>0</c:v>
                </c:pt>
                <c:pt idx="792">
                  <c:v>0</c:v>
                </c:pt>
                <c:pt idx="793">
                  <c:v>0</c:v>
                </c:pt>
                <c:pt idx="794">
                  <c:v>0</c:v>
                </c:pt>
                <c:pt idx="795">
                  <c:v>0</c:v>
                </c:pt>
                <c:pt idx="796">
                  <c:v>0</c:v>
                </c:pt>
                <c:pt idx="797">
                  <c:v>0</c:v>
                </c:pt>
                <c:pt idx="798">
                  <c:v>0</c:v>
                </c:pt>
                <c:pt idx="799">
                  <c:v>0</c:v>
                </c:pt>
                <c:pt idx="800">
                  <c:v>0</c:v>
                </c:pt>
                <c:pt idx="801">
                  <c:v>0</c:v>
                </c:pt>
                <c:pt idx="802">
                  <c:v>0</c:v>
                </c:pt>
                <c:pt idx="803">
                  <c:v>0</c:v>
                </c:pt>
                <c:pt idx="804">
                  <c:v>0</c:v>
                </c:pt>
                <c:pt idx="805">
                  <c:v>0</c:v>
                </c:pt>
                <c:pt idx="806">
                  <c:v>0</c:v>
                </c:pt>
                <c:pt idx="807">
                  <c:v>0</c:v>
                </c:pt>
                <c:pt idx="808">
                  <c:v>0</c:v>
                </c:pt>
                <c:pt idx="809">
                  <c:v>0</c:v>
                </c:pt>
                <c:pt idx="810">
                  <c:v>0</c:v>
                </c:pt>
                <c:pt idx="811">
                  <c:v>0</c:v>
                </c:pt>
                <c:pt idx="812">
                  <c:v>0</c:v>
                </c:pt>
                <c:pt idx="813">
                  <c:v>0</c:v>
                </c:pt>
                <c:pt idx="814">
                  <c:v>0</c:v>
                </c:pt>
                <c:pt idx="815">
                  <c:v>0</c:v>
                </c:pt>
                <c:pt idx="816">
                  <c:v>0</c:v>
                </c:pt>
                <c:pt idx="817">
                  <c:v>0</c:v>
                </c:pt>
                <c:pt idx="818">
                  <c:v>0</c:v>
                </c:pt>
                <c:pt idx="819">
                  <c:v>0</c:v>
                </c:pt>
                <c:pt idx="820">
                  <c:v>0</c:v>
                </c:pt>
                <c:pt idx="821">
                  <c:v>0</c:v>
                </c:pt>
                <c:pt idx="822">
                  <c:v>0</c:v>
                </c:pt>
                <c:pt idx="823">
                  <c:v>0</c:v>
                </c:pt>
                <c:pt idx="824">
                  <c:v>0</c:v>
                </c:pt>
                <c:pt idx="825">
                  <c:v>0</c:v>
                </c:pt>
                <c:pt idx="826">
                  <c:v>0</c:v>
                </c:pt>
                <c:pt idx="827">
                  <c:v>0</c:v>
                </c:pt>
                <c:pt idx="828">
                  <c:v>0</c:v>
                </c:pt>
                <c:pt idx="829">
                  <c:v>0</c:v>
                </c:pt>
                <c:pt idx="830">
                  <c:v>0</c:v>
                </c:pt>
                <c:pt idx="831">
                  <c:v>0</c:v>
                </c:pt>
                <c:pt idx="832">
                  <c:v>0</c:v>
                </c:pt>
                <c:pt idx="833">
                  <c:v>0</c:v>
                </c:pt>
                <c:pt idx="834">
                  <c:v>0</c:v>
                </c:pt>
                <c:pt idx="835">
                  <c:v>0</c:v>
                </c:pt>
                <c:pt idx="836">
                  <c:v>0</c:v>
                </c:pt>
                <c:pt idx="837">
                  <c:v>0</c:v>
                </c:pt>
                <c:pt idx="838">
                  <c:v>0</c:v>
                </c:pt>
                <c:pt idx="839">
                  <c:v>0</c:v>
                </c:pt>
                <c:pt idx="840">
                  <c:v>0</c:v>
                </c:pt>
                <c:pt idx="841">
                  <c:v>0</c:v>
                </c:pt>
                <c:pt idx="842">
                  <c:v>0</c:v>
                </c:pt>
                <c:pt idx="843">
                  <c:v>0</c:v>
                </c:pt>
                <c:pt idx="844">
                  <c:v>0</c:v>
                </c:pt>
                <c:pt idx="845">
                  <c:v>0</c:v>
                </c:pt>
                <c:pt idx="846">
                  <c:v>0</c:v>
                </c:pt>
                <c:pt idx="847">
                  <c:v>0</c:v>
                </c:pt>
                <c:pt idx="848">
                  <c:v>0</c:v>
                </c:pt>
                <c:pt idx="849">
                  <c:v>0</c:v>
                </c:pt>
                <c:pt idx="850">
                  <c:v>0</c:v>
                </c:pt>
                <c:pt idx="851">
                  <c:v>0</c:v>
                </c:pt>
                <c:pt idx="852">
                  <c:v>0</c:v>
                </c:pt>
                <c:pt idx="853">
                  <c:v>0</c:v>
                </c:pt>
                <c:pt idx="854">
                  <c:v>0</c:v>
                </c:pt>
                <c:pt idx="855">
                  <c:v>0</c:v>
                </c:pt>
                <c:pt idx="856">
                  <c:v>0</c:v>
                </c:pt>
                <c:pt idx="857">
                  <c:v>0</c:v>
                </c:pt>
                <c:pt idx="858">
                  <c:v>0</c:v>
                </c:pt>
                <c:pt idx="859">
                  <c:v>0</c:v>
                </c:pt>
                <c:pt idx="860">
                  <c:v>0</c:v>
                </c:pt>
                <c:pt idx="861">
                  <c:v>0</c:v>
                </c:pt>
                <c:pt idx="862">
                  <c:v>0</c:v>
                </c:pt>
                <c:pt idx="863">
                  <c:v>0</c:v>
                </c:pt>
              </c:numCache>
            </c:numRef>
          </c:val>
          <c:extLst>
            <c:ext xmlns:c16="http://schemas.microsoft.com/office/drawing/2014/chart" uri="{C3380CC4-5D6E-409C-BE32-E72D297353CC}">
              <c16:uniqueId val="{00000000-4F71-456D-863A-08A7AEF993A7}"/>
            </c:ext>
          </c:extLst>
        </c:ser>
        <c:ser>
          <c:idx val="1"/>
          <c:order val="1"/>
          <c:tx>
            <c:strRef>
              <c:f>'Flat No Based'!$C$1</c:f>
              <c:strCache>
                <c:ptCount val="1"/>
                <c:pt idx="0">
                  <c:v>Recovered Cases</c:v>
                </c:pt>
              </c:strCache>
            </c:strRef>
          </c:tx>
          <c:spPr>
            <a:solidFill>
              <a:schemeClr val="accent2"/>
            </a:solidFill>
            <a:ln>
              <a:noFill/>
            </a:ln>
            <a:effectLst/>
          </c:spPr>
          <c:invertIfNegative val="0"/>
          <c:cat>
            <c:numRef>
              <c:f>'Flat No Based'!$A$2:$A$865</c:f>
              <c:numCache>
                <c:formatCode>General</c:formatCode>
                <c:ptCount val="864"/>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numCache>
            </c:numRef>
          </c:cat>
          <c:val>
            <c:numRef>
              <c:f>'Flat No Based'!$C$2:$C$865</c:f>
              <c:numCache>
                <c:formatCode>General</c:formatCode>
                <c:ptCount val="86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1</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pt idx="375">
                  <c:v>0</c:v>
                </c:pt>
                <c:pt idx="376">
                  <c:v>0</c:v>
                </c:pt>
                <c:pt idx="377">
                  <c:v>0</c:v>
                </c:pt>
                <c:pt idx="378">
                  <c:v>0</c:v>
                </c:pt>
                <c:pt idx="379">
                  <c:v>0</c:v>
                </c:pt>
                <c:pt idx="380">
                  <c:v>0</c:v>
                </c:pt>
                <c:pt idx="381">
                  <c:v>0</c:v>
                </c:pt>
                <c:pt idx="382">
                  <c:v>0</c:v>
                </c:pt>
                <c:pt idx="383">
                  <c:v>0</c:v>
                </c:pt>
                <c:pt idx="384">
                  <c:v>0</c:v>
                </c:pt>
                <c:pt idx="385">
                  <c:v>0</c:v>
                </c:pt>
                <c:pt idx="386">
                  <c:v>0</c:v>
                </c:pt>
                <c:pt idx="387">
                  <c:v>0</c:v>
                </c:pt>
                <c:pt idx="388">
                  <c:v>0</c:v>
                </c:pt>
                <c:pt idx="389">
                  <c:v>0</c:v>
                </c:pt>
                <c:pt idx="390">
                  <c:v>0</c:v>
                </c:pt>
                <c:pt idx="391">
                  <c:v>0</c:v>
                </c:pt>
                <c:pt idx="392">
                  <c:v>0</c:v>
                </c:pt>
                <c:pt idx="393">
                  <c:v>0</c:v>
                </c:pt>
                <c:pt idx="394">
                  <c:v>0</c:v>
                </c:pt>
                <c:pt idx="395">
                  <c:v>0</c:v>
                </c:pt>
                <c:pt idx="396">
                  <c:v>0</c:v>
                </c:pt>
                <c:pt idx="397">
                  <c:v>0</c:v>
                </c:pt>
                <c:pt idx="398">
                  <c:v>0</c:v>
                </c:pt>
                <c:pt idx="399">
                  <c:v>0</c:v>
                </c:pt>
                <c:pt idx="400">
                  <c:v>0</c:v>
                </c:pt>
                <c:pt idx="401">
                  <c:v>0</c:v>
                </c:pt>
                <c:pt idx="402">
                  <c:v>0</c:v>
                </c:pt>
                <c:pt idx="403">
                  <c:v>0</c:v>
                </c:pt>
                <c:pt idx="404">
                  <c:v>0</c:v>
                </c:pt>
                <c:pt idx="405">
                  <c:v>0</c:v>
                </c:pt>
                <c:pt idx="406">
                  <c:v>0</c:v>
                </c:pt>
                <c:pt idx="407">
                  <c:v>0</c:v>
                </c:pt>
                <c:pt idx="408">
                  <c:v>0</c:v>
                </c:pt>
                <c:pt idx="409">
                  <c:v>0</c:v>
                </c:pt>
                <c:pt idx="410">
                  <c:v>0</c:v>
                </c:pt>
                <c:pt idx="411">
                  <c:v>0</c:v>
                </c:pt>
                <c:pt idx="412">
                  <c:v>0</c:v>
                </c:pt>
                <c:pt idx="413">
                  <c:v>0</c:v>
                </c:pt>
                <c:pt idx="414">
                  <c:v>0</c:v>
                </c:pt>
                <c:pt idx="415">
                  <c:v>0</c:v>
                </c:pt>
                <c:pt idx="416">
                  <c:v>0</c:v>
                </c:pt>
                <c:pt idx="417">
                  <c:v>0</c:v>
                </c:pt>
                <c:pt idx="418">
                  <c:v>0</c:v>
                </c:pt>
                <c:pt idx="419">
                  <c:v>0</c:v>
                </c:pt>
                <c:pt idx="420">
                  <c:v>0</c:v>
                </c:pt>
                <c:pt idx="421">
                  <c:v>0</c:v>
                </c:pt>
                <c:pt idx="422">
                  <c:v>0</c:v>
                </c:pt>
                <c:pt idx="423">
                  <c:v>0</c:v>
                </c:pt>
                <c:pt idx="424">
                  <c:v>0</c:v>
                </c:pt>
                <c:pt idx="425">
                  <c:v>0</c:v>
                </c:pt>
                <c:pt idx="426">
                  <c:v>0</c:v>
                </c:pt>
                <c:pt idx="427">
                  <c:v>0</c:v>
                </c:pt>
                <c:pt idx="428">
                  <c:v>0</c:v>
                </c:pt>
                <c:pt idx="429">
                  <c:v>0</c:v>
                </c:pt>
                <c:pt idx="430">
                  <c:v>0</c:v>
                </c:pt>
                <c:pt idx="431">
                  <c:v>0</c:v>
                </c:pt>
                <c:pt idx="432">
                  <c:v>0</c:v>
                </c:pt>
                <c:pt idx="433">
                  <c:v>0</c:v>
                </c:pt>
                <c:pt idx="434">
                  <c:v>0</c:v>
                </c:pt>
                <c:pt idx="435">
                  <c:v>0</c:v>
                </c:pt>
                <c:pt idx="436">
                  <c:v>0</c:v>
                </c:pt>
                <c:pt idx="437">
                  <c:v>0</c:v>
                </c:pt>
                <c:pt idx="438">
                  <c:v>0</c:v>
                </c:pt>
                <c:pt idx="439">
                  <c:v>0</c:v>
                </c:pt>
                <c:pt idx="440">
                  <c:v>0</c:v>
                </c:pt>
                <c:pt idx="441">
                  <c:v>0</c:v>
                </c:pt>
                <c:pt idx="442">
                  <c:v>0</c:v>
                </c:pt>
                <c:pt idx="443">
                  <c:v>0</c:v>
                </c:pt>
                <c:pt idx="444">
                  <c:v>0</c:v>
                </c:pt>
                <c:pt idx="445">
                  <c:v>0</c:v>
                </c:pt>
                <c:pt idx="446">
                  <c:v>0</c:v>
                </c:pt>
                <c:pt idx="447">
                  <c:v>0</c:v>
                </c:pt>
                <c:pt idx="448">
                  <c:v>0</c:v>
                </c:pt>
                <c:pt idx="449">
                  <c:v>0</c:v>
                </c:pt>
                <c:pt idx="450">
                  <c:v>0</c:v>
                </c:pt>
                <c:pt idx="451">
                  <c:v>0</c:v>
                </c:pt>
                <c:pt idx="452">
                  <c:v>0</c:v>
                </c:pt>
                <c:pt idx="453">
                  <c:v>0</c:v>
                </c:pt>
                <c:pt idx="454">
                  <c:v>0</c:v>
                </c:pt>
                <c:pt idx="455">
                  <c:v>0</c:v>
                </c:pt>
                <c:pt idx="456">
                  <c:v>0</c:v>
                </c:pt>
                <c:pt idx="457">
                  <c:v>0</c:v>
                </c:pt>
                <c:pt idx="458">
                  <c:v>0</c:v>
                </c:pt>
                <c:pt idx="459">
                  <c:v>0</c:v>
                </c:pt>
                <c:pt idx="460">
                  <c:v>0</c:v>
                </c:pt>
                <c:pt idx="461">
                  <c:v>0</c:v>
                </c:pt>
                <c:pt idx="462">
                  <c:v>0</c:v>
                </c:pt>
                <c:pt idx="463">
                  <c:v>0</c:v>
                </c:pt>
                <c:pt idx="464">
                  <c:v>0</c:v>
                </c:pt>
                <c:pt idx="465">
                  <c:v>0</c:v>
                </c:pt>
                <c:pt idx="466">
                  <c:v>0</c:v>
                </c:pt>
                <c:pt idx="467">
                  <c:v>0</c:v>
                </c:pt>
                <c:pt idx="468">
                  <c:v>0</c:v>
                </c:pt>
                <c:pt idx="469">
                  <c:v>0</c:v>
                </c:pt>
                <c:pt idx="470">
                  <c:v>0</c:v>
                </c:pt>
                <c:pt idx="471">
                  <c:v>0</c:v>
                </c:pt>
                <c:pt idx="472">
                  <c:v>0</c:v>
                </c:pt>
                <c:pt idx="473">
                  <c:v>0</c:v>
                </c:pt>
                <c:pt idx="474">
                  <c:v>0</c:v>
                </c:pt>
                <c:pt idx="475">
                  <c:v>0</c:v>
                </c:pt>
                <c:pt idx="476">
                  <c:v>0</c:v>
                </c:pt>
                <c:pt idx="477">
                  <c:v>0</c:v>
                </c:pt>
                <c:pt idx="478">
                  <c:v>0</c:v>
                </c:pt>
                <c:pt idx="479">
                  <c:v>0</c:v>
                </c:pt>
                <c:pt idx="480">
                  <c:v>0</c:v>
                </c:pt>
                <c:pt idx="481">
                  <c:v>0</c:v>
                </c:pt>
                <c:pt idx="482">
                  <c:v>0</c:v>
                </c:pt>
                <c:pt idx="483">
                  <c:v>0</c:v>
                </c:pt>
                <c:pt idx="484">
                  <c:v>0</c:v>
                </c:pt>
                <c:pt idx="485">
                  <c:v>0</c:v>
                </c:pt>
                <c:pt idx="486">
                  <c:v>0</c:v>
                </c:pt>
                <c:pt idx="487">
                  <c:v>0</c:v>
                </c:pt>
                <c:pt idx="488">
                  <c:v>0</c:v>
                </c:pt>
                <c:pt idx="489">
                  <c:v>0</c:v>
                </c:pt>
                <c:pt idx="490">
                  <c:v>0</c:v>
                </c:pt>
                <c:pt idx="491">
                  <c:v>0</c:v>
                </c:pt>
                <c:pt idx="492">
                  <c:v>0</c:v>
                </c:pt>
                <c:pt idx="493">
                  <c:v>0</c:v>
                </c:pt>
                <c:pt idx="494">
                  <c:v>0</c:v>
                </c:pt>
                <c:pt idx="495">
                  <c:v>0</c:v>
                </c:pt>
                <c:pt idx="496">
                  <c:v>0</c:v>
                </c:pt>
                <c:pt idx="497">
                  <c:v>0</c:v>
                </c:pt>
                <c:pt idx="498">
                  <c:v>0</c:v>
                </c:pt>
                <c:pt idx="499">
                  <c:v>0</c:v>
                </c:pt>
                <c:pt idx="500">
                  <c:v>0</c:v>
                </c:pt>
                <c:pt idx="501">
                  <c:v>0</c:v>
                </c:pt>
                <c:pt idx="502">
                  <c:v>0</c:v>
                </c:pt>
                <c:pt idx="503">
                  <c:v>0</c:v>
                </c:pt>
                <c:pt idx="504">
                  <c:v>0</c:v>
                </c:pt>
                <c:pt idx="505">
                  <c:v>0</c:v>
                </c:pt>
                <c:pt idx="506">
                  <c:v>0</c:v>
                </c:pt>
                <c:pt idx="507">
                  <c:v>0</c:v>
                </c:pt>
                <c:pt idx="508">
                  <c:v>0</c:v>
                </c:pt>
                <c:pt idx="509">
                  <c:v>0</c:v>
                </c:pt>
                <c:pt idx="510">
                  <c:v>0</c:v>
                </c:pt>
                <c:pt idx="511">
                  <c:v>0</c:v>
                </c:pt>
                <c:pt idx="512">
                  <c:v>0</c:v>
                </c:pt>
                <c:pt idx="513">
                  <c:v>0</c:v>
                </c:pt>
                <c:pt idx="514">
                  <c:v>0</c:v>
                </c:pt>
                <c:pt idx="515">
                  <c:v>0</c:v>
                </c:pt>
                <c:pt idx="516">
                  <c:v>0</c:v>
                </c:pt>
                <c:pt idx="517">
                  <c:v>0</c:v>
                </c:pt>
                <c:pt idx="518">
                  <c:v>0</c:v>
                </c:pt>
                <c:pt idx="519">
                  <c:v>0</c:v>
                </c:pt>
                <c:pt idx="520">
                  <c:v>0</c:v>
                </c:pt>
                <c:pt idx="521">
                  <c:v>0</c:v>
                </c:pt>
                <c:pt idx="522">
                  <c:v>0</c:v>
                </c:pt>
                <c:pt idx="523">
                  <c:v>0</c:v>
                </c:pt>
                <c:pt idx="524">
                  <c:v>0</c:v>
                </c:pt>
                <c:pt idx="525">
                  <c:v>0</c:v>
                </c:pt>
                <c:pt idx="526">
                  <c:v>0</c:v>
                </c:pt>
                <c:pt idx="527">
                  <c:v>0</c:v>
                </c:pt>
                <c:pt idx="528">
                  <c:v>0</c:v>
                </c:pt>
                <c:pt idx="529">
                  <c:v>0</c:v>
                </c:pt>
                <c:pt idx="530">
                  <c:v>0</c:v>
                </c:pt>
                <c:pt idx="531">
                  <c:v>0</c:v>
                </c:pt>
                <c:pt idx="532">
                  <c:v>0</c:v>
                </c:pt>
                <c:pt idx="533">
                  <c:v>0</c:v>
                </c:pt>
                <c:pt idx="534">
                  <c:v>0</c:v>
                </c:pt>
                <c:pt idx="535">
                  <c:v>0</c:v>
                </c:pt>
                <c:pt idx="536">
                  <c:v>0</c:v>
                </c:pt>
                <c:pt idx="537">
                  <c:v>0</c:v>
                </c:pt>
                <c:pt idx="538">
                  <c:v>0</c:v>
                </c:pt>
                <c:pt idx="539">
                  <c:v>0</c:v>
                </c:pt>
                <c:pt idx="540">
                  <c:v>0</c:v>
                </c:pt>
                <c:pt idx="541">
                  <c:v>0</c:v>
                </c:pt>
                <c:pt idx="542">
                  <c:v>0</c:v>
                </c:pt>
                <c:pt idx="543">
                  <c:v>0</c:v>
                </c:pt>
                <c:pt idx="544">
                  <c:v>0</c:v>
                </c:pt>
                <c:pt idx="545">
                  <c:v>0</c:v>
                </c:pt>
                <c:pt idx="546">
                  <c:v>0</c:v>
                </c:pt>
                <c:pt idx="547">
                  <c:v>0</c:v>
                </c:pt>
                <c:pt idx="548">
                  <c:v>0</c:v>
                </c:pt>
                <c:pt idx="549">
                  <c:v>0</c:v>
                </c:pt>
                <c:pt idx="550">
                  <c:v>0</c:v>
                </c:pt>
                <c:pt idx="551">
                  <c:v>0</c:v>
                </c:pt>
                <c:pt idx="552">
                  <c:v>0</c:v>
                </c:pt>
                <c:pt idx="553">
                  <c:v>0</c:v>
                </c:pt>
                <c:pt idx="554">
                  <c:v>0</c:v>
                </c:pt>
                <c:pt idx="555">
                  <c:v>0</c:v>
                </c:pt>
                <c:pt idx="556">
                  <c:v>0</c:v>
                </c:pt>
                <c:pt idx="557">
                  <c:v>0</c:v>
                </c:pt>
                <c:pt idx="558">
                  <c:v>0</c:v>
                </c:pt>
                <c:pt idx="559">
                  <c:v>0</c:v>
                </c:pt>
                <c:pt idx="560">
                  <c:v>0</c:v>
                </c:pt>
                <c:pt idx="561">
                  <c:v>0</c:v>
                </c:pt>
                <c:pt idx="562">
                  <c:v>0</c:v>
                </c:pt>
                <c:pt idx="563">
                  <c:v>0</c:v>
                </c:pt>
                <c:pt idx="564">
                  <c:v>0</c:v>
                </c:pt>
                <c:pt idx="565">
                  <c:v>0</c:v>
                </c:pt>
                <c:pt idx="566">
                  <c:v>0</c:v>
                </c:pt>
                <c:pt idx="567">
                  <c:v>0</c:v>
                </c:pt>
                <c:pt idx="568">
                  <c:v>0</c:v>
                </c:pt>
                <c:pt idx="569">
                  <c:v>0</c:v>
                </c:pt>
                <c:pt idx="570">
                  <c:v>0</c:v>
                </c:pt>
                <c:pt idx="571">
                  <c:v>0</c:v>
                </c:pt>
                <c:pt idx="572">
                  <c:v>0</c:v>
                </c:pt>
                <c:pt idx="573">
                  <c:v>0</c:v>
                </c:pt>
                <c:pt idx="574">
                  <c:v>0</c:v>
                </c:pt>
                <c:pt idx="575">
                  <c:v>0</c:v>
                </c:pt>
                <c:pt idx="576">
                  <c:v>0</c:v>
                </c:pt>
                <c:pt idx="577">
                  <c:v>0</c:v>
                </c:pt>
                <c:pt idx="578">
                  <c:v>0</c:v>
                </c:pt>
                <c:pt idx="579">
                  <c:v>0</c:v>
                </c:pt>
                <c:pt idx="580">
                  <c:v>0</c:v>
                </c:pt>
                <c:pt idx="581">
                  <c:v>0</c:v>
                </c:pt>
                <c:pt idx="582">
                  <c:v>0</c:v>
                </c:pt>
                <c:pt idx="583">
                  <c:v>0</c:v>
                </c:pt>
                <c:pt idx="584">
                  <c:v>0</c:v>
                </c:pt>
                <c:pt idx="585">
                  <c:v>0</c:v>
                </c:pt>
                <c:pt idx="586">
                  <c:v>0</c:v>
                </c:pt>
                <c:pt idx="587">
                  <c:v>0</c:v>
                </c:pt>
                <c:pt idx="588">
                  <c:v>0</c:v>
                </c:pt>
                <c:pt idx="589">
                  <c:v>0</c:v>
                </c:pt>
                <c:pt idx="590">
                  <c:v>0</c:v>
                </c:pt>
                <c:pt idx="591">
                  <c:v>0</c:v>
                </c:pt>
                <c:pt idx="592">
                  <c:v>0</c:v>
                </c:pt>
                <c:pt idx="593">
                  <c:v>0</c:v>
                </c:pt>
                <c:pt idx="594">
                  <c:v>0</c:v>
                </c:pt>
                <c:pt idx="595">
                  <c:v>0</c:v>
                </c:pt>
                <c:pt idx="596">
                  <c:v>0</c:v>
                </c:pt>
                <c:pt idx="597">
                  <c:v>0</c:v>
                </c:pt>
                <c:pt idx="598">
                  <c:v>0</c:v>
                </c:pt>
                <c:pt idx="599">
                  <c:v>0</c:v>
                </c:pt>
                <c:pt idx="600">
                  <c:v>0</c:v>
                </c:pt>
                <c:pt idx="601">
                  <c:v>0</c:v>
                </c:pt>
                <c:pt idx="602">
                  <c:v>0</c:v>
                </c:pt>
                <c:pt idx="603">
                  <c:v>0</c:v>
                </c:pt>
                <c:pt idx="604">
                  <c:v>0</c:v>
                </c:pt>
                <c:pt idx="605">
                  <c:v>0</c:v>
                </c:pt>
                <c:pt idx="606">
                  <c:v>0</c:v>
                </c:pt>
                <c:pt idx="607">
                  <c:v>0</c:v>
                </c:pt>
                <c:pt idx="608">
                  <c:v>0</c:v>
                </c:pt>
                <c:pt idx="609">
                  <c:v>0</c:v>
                </c:pt>
                <c:pt idx="610">
                  <c:v>0</c:v>
                </c:pt>
                <c:pt idx="611">
                  <c:v>0</c:v>
                </c:pt>
                <c:pt idx="612">
                  <c:v>0</c:v>
                </c:pt>
                <c:pt idx="613">
                  <c:v>0</c:v>
                </c:pt>
                <c:pt idx="614">
                  <c:v>0</c:v>
                </c:pt>
                <c:pt idx="615">
                  <c:v>0</c:v>
                </c:pt>
                <c:pt idx="616">
                  <c:v>0</c:v>
                </c:pt>
                <c:pt idx="617">
                  <c:v>0</c:v>
                </c:pt>
                <c:pt idx="618">
                  <c:v>0</c:v>
                </c:pt>
                <c:pt idx="619">
                  <c:v>0</c:v>
                </c:pt>
                <c:pt idx="620">
                  <c:v>0</c:v>
                </c:pt>
                <c:pt idx="621">
                  <c:v>0</c:v>
                </c:pt>
                <c:pt idx="622">
                  <c:v>0</c:v>
                </c:pt>
                <c:pt idx="623">
                  <c:v>0</c:v>
                </c:pt>
                <c:pt idx="624">
                  <c:v>0</c:v>
                </c:pt>
                <c:pt idx="625">
                  <c:v>0</c:v>
                </c:pt>
                <c:pt idx="626">
                  <c:v>0</c:v>
                </c:pt>
                <c:pt idx="627">
                  <c:v>0</c:v>
                </c:pt>
                <c:pt idx="628">
                  <c:v>0</c:v>
                </c:pt>
                <c:pt idx="629">
                  <c:v>0</c:v>
                </c:pt>
                <c:pt idx="630">
                  <c:v>0</c:v>
                </c:pt>
                <c:pt idx="631">
                  <c:v>0</c:v>
                </c:pt>
                <c:pt idx="632">
                  <c:v>0</c:v>
                </c:pt>
                <c:pt idx="633">
                  <c:v>0</c:v>
                </c:pt>
                <c:pt idx="634">
                  <c:v>0</c:v>
                </c:pt>
                <c:pt idx="635">
                  <c:v>0</c:v>
                </c:pt>
                <c:pt idx="636">
                  <c:v>0</c:v>
                </c:pt>
                <c:pt idx="637">
                  <c:v>0</c:v>
                </c:pt>
                <c:pt idx="638">
                  <c:v>0</c:v>
                </c:pt>
                <c:pt idx="639">
                  <c:v>0</c:v>
                </c:pt>
                <c:pt idx="640">
                  <c:v>0</c:v>
                </c:pt>
                <c:pt idx="641">
                  <c:v>0</c:v>
                </c:pt>
                <c:pt idx="642">
                  <c:v>0</c:v>
                </c:pt>
                <c:pt idx="643">
                  <c:v>0</c:v>
                </c:pt>
                <c:pt idx="644">
                  <c:v>0</c:v>
                </c:pt>
                <c:pt idx="645">
                  <c:v>0</c:v>
                </c:pt>
                <c:pt idx="646">
                  <c:v>0</c:v>
                </c:pt>
                <c:pt idx="647">
                  <c:v>0</c:v>
                </c:pt>
                <c:pt idx="648">
                  <c:v>0</c:v>
                </c:pt>
                <c:pt idx="649">
                  <c:v>0</c:v>
                </c:pt>
                <c:pt idx="650">
                  <c:v>0</c:v>
                </c:pt>
                <c:pt idx="651">
                  <c:v>0</c:v>
                </c:pt>
                <c:pt idx="652">
                  <c:v>0</c:v>
                </c:pt>
                <c:pt idx="653">
                  <c:v>0</c:v>
                </c:pt>
                <c:pt idx="654">
                  <c:v>0</c:v>
                </c:pt>
                <c:pt idx="655">
                  <c:v>0</c:v>
                </c:pt>
                <c:pt idx="656">
                  <c:v>0</c:v>
                </c:pt>
                <c:pt idx="657">
                  <c:v>0</c:v>
                </c:pt>
                <c:pt idx="658">
                  <c:v>0</c:v>
                </c:pt>
                <c:pt idx="659">
                  <c:v>0</c:v>
                </c:pt>
                <c:pt idx="660">
                  <c:v>0</c:v>
                </c:pt>
                <c:pt idx="661">
                  <c:v>0</c:v>
                </c:pt>
                <c:pt idx="662">
                  <c:v>0</c:v>
                </c:pt>
                <c:pt idx="663">
                  <c:v>0</c:v>
                </c:pt>
                <c:pt idx="664">
                  <c:v>0</c:v>
                </c:pt>
                <c:pt idx="665">
                  <c:v>0</c:v>
                </c:pt>
                <c:pt idx="666">
                  <c:v>0</c:v>
                </c:pt>
                <c:pt idx="667">
                  <c:v>0</c:v>
                </c:pt>
                <c:pt idx="668">
                  <c:v>0</c:v>
                </c:pt>
                <c:pt idx="669">
                  <c:v>0</c:v>
                </c:pt>
                <c:pt idx="670">
                  <c:v>0</c:v>
                </c:pt>
                <c:pt idx="671">
                  <c:v>0</c:v>
                </c:pt>
                <c:pt idx="672">
                  <c:v>0</c:v>
                </c:pt>
                <c:pt idx="673">
                  <c:v>0</c:v>
                </c:pt>
                <c:pt idx="674">
                  <c:v>0</c:v>
                </c:pt>
                <c:pt idx="675">
                  <c:v>0</c:v>
                </c:pt>
                <c:pt idx="676">
                  <c:v>0</c:v>
                </c:pt>
                <c:pt idx="677">
                  <c:v>0</c:v>
                </c:pt>
                <c:pt idx="678">
                  <c:v>0</c:v>
                </c:pt>
                <c:pt idx="679">
                  <c:v>0</c:v>
                </c:pt>
                <c:pt idx="680">
                  <c:v>0</c:v>
                </c:pt>
                <c:pt idx="681">
                  <c:v>0</c:v>
                </c:pt>
                <c:pt idx="682">
                  <c:v>0</c:v>
                </c:pt>
                <c:pt idx="683">
                  <c:v>0</c:v>
                </c:pt>
                <c:pt idx="684">
                  <c:v>0</c:v>
                </c:pt>
                <c:pt idx="685">
                  <c:v>0</c:v>
                </c:pt>
                <c:pt idx="686">
                  <c:v>0</c:v>
                </c:pt>
                <c:pt idx="687">
                  <c:v>0</c:v>
                </c:pt>
                <c:pt idx="688">
                  <c:v>0</c:v>
                </c:pt>
                <c:pt idx="689">
                  <c:v>0</c:v>
                </c:pt>
                <c:pt idx="690">
                  <c:v>0</c:v>
                </c:pt>
                <c:pt idx="691">
                  <c:v>0</c:v>
                </c:pt>
                <c:pt idx="692">
                  <c:v>0</c:v>
                </c:pt>
                <c:pt idx="693">
                  <c:v>0</c:v>
                </c:pt>
                <c:pt idx="694">
                  <c:v>0</c:v>
                </c:pt>
                <c:pt idx="695">
                  <c:v>0</c:v>
                </c:pt>
                <c:pt idx="696">
                  <c:v>0</c:v>
                </c:pt>
                <c:pt idx="697">
                  <c:v>0</c:v>
                </c:pt>
                <c:pt idx="698">
                  <c:v>0</c:v>
                </c:pt>
                <c:pt idx="699">
                  <c:v>0</c:v>
                </c:pt>
                <c:pt idx="700">
                  <c:v>0</c:v>
                </c:pt>
                <c:pt idx="701">
                  <c:v>0</c:v>
                </c:pt>
                <c:pt idx="702">
                  <c:v>0</c:v>
                </c:pt>
                <c:pt idx="703">
                  <c:v>0</c:v>
                </c:pt>
                <c:pt idx="704">
                  <c:v>0</c:v>
                </c:pt>
                <c:pt idx="705">
                  <c:v>0</c:v>
                </c:pt>
                <c:pt idx="706">
                  <c:v>0</c:v>
                </c:pt>
                <c:pt idx="707">
                  <c:v>0</c:v>
                </c:pt>
                <c:pt idx="708">
                  <c:v>0</c:v>
                </c:pt>
                <c:pt idx="709">
                  <c:v>0</c:v>
                </c:pt>
                <c:pt idx="710">
                  <c:v>0</c:v>
                </c:pt>
                <c:pt idx="711">
                  <c:v>0</c:v>
                </c:pt>
                <c:pt idx="712">
                  <c:v>0</c:v>
                </c:pt>
                <c:pt idx="713">
                  <c:v>0</c:v>
                </c:pt>
                <c:pt idx="714">
                  <c:v>0</c:v>
                </c:pt>
                <c:pt idx="715">
                  <c:v>0</c:v>
                </c:pt>
                <c:pt idx="716">
                  <c:v>0</c:v>
                </c:pt>
                <c:pt idx="717">
                  <c:v>0</c:v>
                </c:pt>
                <c:pt idx="718">
                  <c:v>0</c:v>
                </c:pt>
                <c:pt idx="719">
                  <c:v>0</c:v>
                </c:pt>
                <c:pt idx="720">
                  <c:v>0</c:v>
                </c:pt>
                <c:pt idx="721">
                  <c:v>0</c:v>
                </c:pt>
                <c:pt idx="722">
                  <c:v>0</c:v>
                </c:pt>
                <c:pt idx="723">
                  <c:v>0</c:v>
                </c:pt>
                <c:pt idx="724">
                  <c:v>0</c:v>
                </c:pt>
                <c:pt idx="725">
                  <c:v>0</c:v>
                </c:pt>
                <c:pt idx="726">
                  <c:v>0</c:v>
                </c:pt>
                <c:pt idx="727">
                  <c:v>0</c:v>
                </c:pt>
                <c:pt idx="728">
                  <c:v>0</c:v>
                </c:pt>
                <c:pt idx="729">
                  <c:v>0</c:v>
                </c:pt>
                <c:pt idx="730">
                  <c:v>0</c:v>
                </c:pt>
                <c:pt idx="731">
                  <c:v>0</c:v>
                </c:pt>
                <c:pt idx="732">
                  <c:v>0</c:v>
                </c:pt>
                <c:pt idx="733">
                  <c:v>0</c:v>
                </c:pt>
                <c:pt idx="734">
                  <c:v>0</c:v>
                </c:pt>
                <c:pt idx="735">
                  <c:v>0</c:v>
                </c:pt>
                <c:pt idx="736">
                  <c:v>0</c:v>
                </c:pt>
                <c:pt idx="737">
                  <c:v>0</c:v>
                </c:pt>
                <c:pt idx="738">
                  <c:v>0</c:v>
                </c:pt>
                <c:pt idx="739">
                  <c:v>0</c:v>
                </c:pt>
                <c:pt idx="740">
                  <c:v>0</c:v>
                </c:pt>
                <c:pt idx="741">
                  <c:v>0</c:v>
                </c:pt>
                <c:pt idx="742">
                  <c:v>0</c:v>
                </c:pt>
                <c:pt idx="743">
                  <c:v>0</c:v>
                </c:pt>
                <c:pt idx="744">
                  <c:v>0</c:v>
                </c:pt>
                <c:pt idx="745">
                  <c:v>0</c:v>
                </c:pt>
                <c:pt idx="746">
                  <c:v>0</c:v>
                </c:pt>
                <c:pt idx="747">
                  <c:v>0</c:v>
                </c:pt>
                <c:pt idx="748">
                  <c:v>0</c:v>
                </c:pt>
                <c:pt idx="749">
                  <c:v>0</c:v>
                </c:pt>
                <c:pt idx="750">
                  <c:v>0</c:v>
                </c:pt>
                <c:pt idx="751">
                  <c:v>0</c:v>
                </c:pt>
                <c:pt idx="752">
                  <c:v>0</c:v>
                </c:pt>
                <c:pt idx="753">
                  <c:v>0</c:v>
                </c:pt>
                <c:pt idx="754">
                  <c:v>0</c:v>
                </c:pt>
                <c:pt idx="755">
                  <c:v>0</c:v>
                </c:pt>
                <c:pt idx="756">
                  <c:v>0</c:v>
                </c:pt>
                <c:pt idx="757">
                  <c:v>0</c:v>
                </c:pt>
                <c:pt idx="758">
                  <c:v>0</c:v>
                </c:pt>
                <c:pt idx="759">
                  <c:v>0</c:v>
                </c:pt>
                <c:pt idx="760">
                  <c:v>0</c:v>
                </c:pt>
                <c:pt idx="761">
                  <c:v>0</c:v>
                </c:pt>
                <c:pt idx="762">
                  <c:v>0</c:v>
                </c:pt>
                <c:pt idx="763">
                  <c:v>0</c:v>
                </c:pt>
                <c:pt idx="764">
                  <c:v>0</c:v>
                </c:pt>
                <c:pt idx="765">
                  <c:v>0</c:v>
                </c:pt>
                <c:pt idx="766">
                  <c:v>0</c:v>
                </c:pt>
                <c:pt idx="767">
                  <c:v>0</c:v>
                </c:pt>
                <c:pt idx="768">
                  <c:v>0</c:v>
                </c:pt>
                <c:pt idx="769">
                  <c:v>0</c:v>
                </c:pt>
                <c:pt idx="770">
                  <c:v>0</c:v>
                </c:pt>
                <c:pt idx="771">
                  <c:v>0</c:v>
                </c:pt>
                <c:pt idx="772">
                  <c:v>0</c:v>
                </c:pt>
                <c:pt idx="773">
                  <c:v>0</c:v>
                </c:pt>
                <c:pt idx="774">
                  <c:v>0</c:v>
                </c:pt>
                <c:pt idx="775">
                  <c:v>0</c:v>
                </c:pt>
                <c:pt idx="776">
                  <c:v>0</c:v>
                </c:pt>
                <c:pt idx="777">
                  <c:v>0</c:v>
                </c:pt>
                <c:pt idx="778">
                  <c:v>0</c:v>
                </c:pt>
                <c:pt idx="779">
                  <c:v>0</c:v>
                </c:pt>
                <c:pt idx="780">
                  <c:v>0</c:v>
                </c:pt>
                <c:pt idx="781">
                  <c:v>0</c:v>
                </c:pt>
                <c:pt idx="782">
                  <c:v>0</c:v>
                </c:pt>
                <c:pt idx="783">
                  <c:v>0</c:v>
                </c:pt>
                <c:pt idx="784">
                  <c:v>0</c:v>
                </c:pt>
                <c:pt idx="785">
                  <c:v>0</c:v>
                </c:pt>
                <c:pt idx="786">
                  <c:v>0</c:v>
                </c:pt>
                <c:pt idx="787">
                  <c:v>0</c:v>
                </c:pt>
                <c:pt idx="788">
                  <c:v>0</c:v>
                </c:pt>
                <c:pt idx="789">
                  <c:v>0</c:v>
                </c:pt>
                <c:pt idx="790">
                  <c:v>0</c:v>
                </c:pt>
                <c:pt idx="791">
                  <c:v>0</c:v>
                </c:pt>
                <c:pt idx="792">
                  <c:v>0</c:v>
                </c:pt>
                <c:pt idx="793">
                  <c:v>0</c:v>
                </c:pt>
                <c:pt idx="794">
                  <c:v>0</c:v>
                </c:pt>
                <c:pt idx="795">
                  <c:v>0</c:v>
                </c:pt>
                <c:pt idx="796">
                  <c:v>0</c:v>
                </c:pt>
                <c:pt idx="797">
                  <c:v>0</c:v>
                </c:pt>
                <c:pt idx="798">
                  <c:v>0</c:v>
                </c:pt>
                <c:pt idx="799">
                  <c:v>0</c:v>
                </c:pt>
                <c:pt idx="800">
                  <c:v>0</c:v>
                </c:pt>
                <c:pt idx="801">
                  <c:v>0</c:v>
                </c:pt>
                <c:pt idx="802">
                  <c:v>0</c:v>
                </c:pt>
                <c:pt idx="803">
                  <c:v>0</c:v>
                </c:pt>
                <c:pt idx="804">
                  <c:v>0</c:v>
                </c:pt>
                <c:pt idx="805">
                  <c:v>0</c:v>
                </c:pt>
                <c:pt idx="806">
                  <c:v>0</c:v>
                </c:pt>
                <c:pt idx="807">
                  <c:v>0</c:v>
                </c:pt>
                <c:pt idx="808">
                  <c:v>0</c:v>
                </c:pt>
                <c:pt idx="809">
                  <c:v>0</c:v>
                </c:pt>
                <c:pt idx="810">
                  <c:v>0</c:v>
                </c:pt>
                <c:pt idx="811">
                  <c:v>0</c:v>
                </c:pt>
                <c:pt idx="812">
                  <c:v>0</c:v>
                </c:pt>
                <c:pt idx="813">
                  <c:v>0</c:v>
                </c:pt>
                <c:pt idx="814">
                  <c:v>0</c:v>
                </c:pt>
                <c:pt idx="815">
                  <c:v>0</c:v>
                </c:pt>
                <c:pt idx="816">
                  <c:v>0</c:v>
                </c:pt>
                <c:pt idx="817">
                  <c:v>0</c:v>
                </c:pt>
                <c:pt idx="818">
                  <c:v>0</c:v>
                </c:pt>
                <c:pt idx="819">
                  <c:v>0</c:v>
                </c:pt>
                <c:pt idx="820">
                  <c:v>0</c:v>
                </c:pt>
                <c:pt idx="821">
                  <c:v>0</c:v>
                </c:pt>
                <c:pt idx="822">
                  <c:v>0</c:v>
                </c:pt>
                <c:pt idx="823">
                  <c:v>0</c:v>
                </c:pt>
                <c:pt idx="824">
                  <c:v>0</c:v>
                </c:pt>
                <c:pt idx="825">
                  <c:v>0</c:v>
                </c:pt>
                <c:pt idx="826">
                  <c:v>0</c:v>
                </c:pt>
                <c:pt idx="827">
                  <c:v>0</c:v>
                </c:pt>
                <c:pt idx="828">
                  <c:v>0</c:v>
                </c:pt>
                <c:pt idx="829">
                  <c:v>0</c:v>
                </c:pt>
                <c:pt idx="830">
                  <c:v>0</c:v>
                </c:pt>
                <c:pt idx="831">
                  <c:v>0</c:v>
                </c:pt>
                <c:pt idx="832">
                  <c:v>0</c:v>
                </c:pt>
                <c:pt idx="833">
                  <c:v>0</c:v>
                </c:pt>
                <c:pt idx="834">
                  <c:v>0</c:v>
                </c:pt>
                <c:pt idx="835">
                  <c:v>0</c:v>
                </c:pt>
                <c:pt idx="836">
                  <c:v>0</c:v>
                </c:pt>
                <c:pt idx="837">
                  <c:v>0</c:v>
                </c:pt>
                <c:pt idx="838">
                  <c:v>0</c:v>
                </c:pt>
                <c:pt idx="839">
                  <c:v>0</c:v>
                </c:pt>
                <c:pt idx="840">
                  <c:v>0</c:v>
                </c:pt>
                <c:pt idx="841">
                  <c:v>0</c:v>
                </c:pt>
                <c:pt idx="842">
                  <c:v>0</c:v>
                </c:pt>
                <c:pt idx="843">
                  <c:v>0</c:v>
                </c:pt>
                <c:pt idx="844">
                  <c:v>0</c:v>
                </c:pt>
                <c:pt idx="845">
                  <c:v>0</c:v>
                </c:pt>
                <c:pt idx="846">
                  <c:v>0</c:v>
                </c:pt>
                <c:pt idx="847">
                  <c:v>0</c:v>
                </c:pt>
                <c:pt idx="848">
                  <c:v>0</c:v>
                </c:pt>
                <c:pt idx="849">
                  <c:v>0</c:v>
                </c:pt>
                <c:pt idx="850">
                  <c:v>0</c:v>
                </c:pt>
                <c:pt idx="851">
                  <c:v>0</c:v>
                </c:pt>
                <c:pt idx="852">
                  <c:v>0</c:v>
                </c:pt>
                <c:pt idx="853">
                  <c:v>0</c:v>
                </c:pt>
                <c:pt idx="854">
                  <c:v>0</c:v>
                </c:pt>
                <c:pt idx="855">
                  <c:v>0</c:v>
                </c:pt>
                <c:pt idx="856">
                  <c:v>0</c:v>
                </c:pt>
                <c:pt idx="857">
                  <c:v>0</c:v>
                </c:pt>
                <c:pt idx="858">
                  <c:v>0</c:v>
                </c:pt>
                <c:pt idx="859">
                  <c:v>0</c:v>
                </c:pt>
                <c:pt idx="860">
                  <c:v>0</c:v>
                </c:pt>
                <c:pt idx="861">
                  <c:v>0</c:v>
                </c:pt>
                <c:pt idx="862">
                  <c:v>0</c:v>
                </c:pt>
                <c:pt idx="863">
                  <c:v>0</c:v>
                </c:pt>
              </c:numCache>
            </c:numRef>
          </c:val>
          <c:extLst>
            <c:ext xmlns:c16="http://schemas.microsoft.com/office/drawing/2014/chart" uri="{C3380CC4-5D6E-409C-BE32-E72D297353CC}">
              <c16:uniqueId val="{00000001-4F71-456D-863A-08A7AEF993A7}"/>
            </c:ext>
          </c:extLst>
        </c:ser>
        <c:ser>
          <c:idx val="2"/>
          <c:order val="2"/>
          <c:tx>
            <c:strRef>
              <c:f>'Flat No Based'!$D$1</c:f>
              <c:strCache>
                <c:ptCount val="1"/>
                <c:pt idx="0">
                  <c:v>Deceased Cases</c:v>
                </c:pt>
              </c:strCache>
            </c:strRef>
          </c:tx>
          <c:spPr>
            <a:solidFill>
              <a:schemeClr val="accent3"/>
            </a:solidFill>
            <a:ln>
              <a:noFill/>
            </a:ln>
            <a:effectLst/>
          </c:spPr>
          <c:invertIfNegative val="0"/>
          <c:cat>
            <c:numRef>
              <c:f>'Flat No Based'!$A$2:$A$865</c:f>
              <c:numCache>
                <c:formatCode>General</c:formatCode>
                <c:ptCount val="864"/>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numCache>
            </c:numRef>
          </c:cat>
          <c:val>
            <c:numRef>
              <c:f>'Flat No Based'!$D$2:$D$865</c:f>
              <c:numCache>
                <c:formatCode>General</c:formatCode>
                <c:ptCount val="86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pt idx="375">
                  <c:v>0</c:v>
                </c:pt>
                <c:pt idx="376">
                  <c:v>0</c:v>
                </c:pt>
                <c:pt idx="377">
                  <c:v>0</c:v>
                </c:pt>
                <c:pt idx="378">
                  <c:v>0</c:v>
                </c:pt>
                <c:pt idx="379">
                  <c:v>0</c:v>
                </c:pt>
                <c:pt idx="380">
                  <c:v>0</c:v>
                </c:pt>
                <c:pt idx="381">
                  <c:v>0</c:v>
                </c:pt>
                <c:pt idx="382">
                  <c:v>0</c:v>
                </c:pt>
                <c:pt idx="383">
                  <c:v>0</c:v>
                </c:pt>
                <c:pt idx="384">
                  <c:v>0</c:v>
                </c:pt>
                <c:pt idx="385">
                  <c:v>0</c:v>
                </c:pt>
                <c:pt idx="386">
                  <c:v>0</c:v>
                </c:pt>
                <c:pt idx="387">
                  <c:v>0</c:v>
                </c:pt>
                <c:pt idx="388">
                  <c:v>0</c:v>
                </c:pt>
                <c:pt idx="389">
                  <c:v>0</c:v>
                </c:pt>
                <c:pt idx="390">
                  <c:v>0</c:v>
                </c:pt>
                <c:pt idx="391">
                  <c:v>0</c:v>
                </c:pt>
                <c:pt idx="392">
                  <c:v>0</c:v>
                </c:pt>
                <c:pt idx="393">
                  <c:v>0</c:v>
                </c:pt>
                <c:pt idx="394">
                  <c:v>0</c:v>
                </c:pt>
                <c:pt idx="395">
                  <c:v>0</c:v>
                </c:pt>
                <c:pt idx="396">
                  <c:v>0</c:v>
                </c:pt>
                <c:pt idx="397">
                  <c:v>0</c:v>
                </c:pt>
                <c:pt idx="398">
                  <c:v>0</c:v>
                </c:pt>
                <c:pt idx="399">
                  <c:v>0</c:v>
                </c:pt>
                <c:pt idx="400">
                  <c:v>0</c:v>
                </c:pt>
                <c:pt idx="401">
                  <c:v>0</c:v>
                </c:pt>
                <c:pt idx="402">
                  <c:v>0</c:v>
                </c:pt>
                <c:pt idx="403">
                  <c:v>0</c:v>
                </c:pt>
                <c:pt idx="404">
                  <c:v>0</c:v>
                </c:pt>
                <c:pt idx="405">
                  <c:v>0</c:v>
                </c:pt>
                <c:pt idx="406">
                  <c:v>0</c:v>
                </c:pt>
                <c:pt idx="407">
                  <c:v>0</c:v>
                </c:pt>
                <c:pt idx="408">
                  <c:v>0</c:v>
                </c:pt>
                <c:pt idx="409">
                  <c:v>0</c:v>
                </c:pt>
                <c:pt idx="410">
                  <c:v>0</c:v>
                </c:pt>
                <c:pt idx="411">
                  <c:v>0</c:v>
                </c:pt>
                <c:pt idx="412">
                  <c:v>0</c:v>
                </c:pt>
                <c:pt idx="413">
                  <c:v>0</c:v>
                </c:pt>
                <c:pt idx="414">
                  <c:v>0</c:v>
                </c:pt>
                <c:pt idx="415">
                  <c:v>0</c:v>
                </c:pt>
                <c:pt idx="416">
                  <c:v>0</c:v>
                </c:pt>
                <c:pt idx="417">
                  <c:v>0</c:v>
                </c:pt>
                <c:pt idx="418">
                  <c:v>0</c:v>
                </c:pt>
                <c:pt idx="419">
                  <c:v>0</c:v>
                </c:pt>
                <c:pt idx="420">
                  <c:v>0</c:v>
                </c:pt>
                <c:pt idx="421">
                  <c:v>0</c:v>
                </c:pt>
                <c:pt idx="422">
                  <c:v>0</c:v>
                </c:pt>
                <c:pt idx="423">
                  <c:v>0</c:v>
                </c:pt>
                <c:pt idx="424">
                  <c:v>0</c:v>
                </c:pt>
                <c:pt idx="425">
                  <c:v>0</c:v>
                </c:pt>
                <c:pt idx="426">
                  <c:v>0</c:v>
                </c:pt>
                <c:pt idx="427">
                  <c:v>0</c:v>
                </c:pt>
                <c:pt idx="428">
                  <c:v>0</c:v>
                </c:pt>
                <c:pt idx="429">
                  <c:v>0</c:v>
                </c:pt>
                <c:pt idx="430">
                  <c:v>0</c:v>
                </c:pt>
                <c:pt idx="431">
                  <c:v>0</c:v>
                </c:pt>
                <c:pt idx="432">
                  <c:v>0</c:v>
                </c:pt>
                <c:pt idx="433">
                  <c:v>0</c:v>
                </c:pt>
                <c:pt idx="434">
                  <c:v>0</c:v>
                </c:pt>
                <c:pt idx="435">
                  <c:v>0</c:v>
                </c:pt>
                <c:pt idx="436">
                  <c:v>0</c:v>
                </c:pt>
                <c:pt idx="437">
                  <c:v>0</c:v>
                </c:pt>
                <c:pt idx="438">
                  <c:v>0</c:v>
                </c:pt>
                <c:pt idx="439">
                  <c:v>0</c:v>
                </c:pt>
                <c:pt idx="440">
                  <c:v>0</c:v>
                </c:pt>
                <c:pt idx="441">
                  <c:v>0</c:v>
                </c:pt>
                <c:pt idx="442">
                  <c:v>0</c:v>
                </c:pt>
                <c:pt idx="443">
                  <c:v>0</c:v>
                </c:pt>
                <c:pt idx="444">
                  <c:v>0</c:v>
                </c:pt>
                <c:pt idx="445">
                  <c:v>0</c:v>
                </c:pt>
                <c:pt idx="446">
                  <c:v>0</c:v>
                </c:pt>
                <c:pt idx="447">
                  <c:v>0</c:v>
                </c:pt>
                <c:pt idx="448">
                  <c:v>0</c:v>
                </c:pt>
                <c:pt idx="449">
                  <c:v>0</c:v>
                </c:pt>
                <c:pt idx="450">
                  <c:v>0</c:v>
                </c:pt>
                <c:pt idx="451">
                  <c:v>0</c:v>
                </c:pt>
                <c:pt idx="452">
                  <c:v>0</c:v>
                </c:pt>
                <c:pt idx="453">
                  <c:v>0</c:v>
                </c:pt>
                <c:pt idx="454">
                  <c:v>0</c:v>
                </c:pt>
                <c:pt idx="455">
                  <c:v>0</c:v>
                </c:pt>
                <c:pt idx="456">
                  <c:v>0</c:v>
                </c:pt>
                <c:pt idx="457">
                  <c:v>0</c:v>
                </c:pt>
                <c:pt idx="458">
                  <c:v>0</c:v>
                </c:pt>
                <c:pt idx="459">
                  <c:v>0</c:v>
                </c:pt>
                <c:pt idx="460">
                  <c:v>0</c:v>
                </c:pt>
                <c:pt idx="461">
                  <c:v>0</c:v>
                </c:pt>
                <c:pt idx="462">
                  <c:v>0</c:v>
                </c:pt>
                <c:pt idx="463">
                  <c:v>0</c:v>
                </c:pt>
                <c:pt idx="464">
                  <c:v>0</c:v>
                </c:pt>
                <c:pt idx="465">
                  <c:v>0</c:v>
                </c:pt>
                <c:pt idx="466">
                  <c:v>0</c:v>
                </c:pt>
                <c:pt idx="467">
                  <c:v>0</c:v>
                </c:pt>
                <c:pt idx="468">
                  <c:v>0</c:v>
                </c:pt>
                <c:pt idx="469">
                  <c:v>0</c:v>
                </c:pt>
                <c:pt idx="470">
                  <c:v>0</c:v>
                </c:pt>
                <c:pt idx="471">
                  <c:v>0</c:v>
                </c:pt>
                <c:pt idx="472">
                  <c:v>0</c:v>
                </c:pt>
                <c:pt idx="473">
                  <c:v>0</c:v>
                </c:pt>
                <c:pt idx="474">
                  <c:v>0</c:v>
                </c:pt>
                <c:pt idx="475">
                  <c:v>0</c:v>
                </c:pt>
                <c:pt idx="476">
                  <c:v>0</c:v>
                </c:pt>
                <c:pt idx="477">
                  <c:v>0</c:v>
                </c:pt>
                <c:pt idx="478">
                  <c:v>0</c:v>
                </c:pt>
                <c:pt idx="479">
                  <c:v>0</c:v>
                </c:pt>
                <c:pt idx="480">
                  <c:v>0</c:v>
                </c:pt>
                <c:pt idx="481">
                  <c:v>0</c:v>
                </c:pt>
                <c:pt idx="482">
                  <c:v>0</c:v>
                </c:pt>
                <c:pt idx="483">
                  <c:v>0</c:v>
                </c:pt>
                <c:pt idx="484">
                  <c:v>0</c:v>
                </c:pt>
                <c:pt idx="485">
                  <c:v>0</c:v>
                </c:pt>
                <c:pt idx="486">
                  <c:v>0</c:v>
                </c:pt>
                <c:pt idx="487">
                  <c:v>0</c:v>
                </c:pt>
                <c:pt idx="488">
                  <c:v>0</c:v>
                </c:pt>
                <c:pt idx="489">
                  <c:v>0</c:v>
                </c:pt>
                <c:pt idx="490">
                  <c:v>0</c:v>
                </c:pt>
                <c:pt idx="491">
                  <c:v>0</c:v>
                </c:pt>
                <c:pt idx="492">
                  <c:v>0</c:v>
                </c:pt>
                <c:pt idx="493">
                  <c:v>0</c:v>
                </c:pt>
                <c:pt idx="494">
                  <c:v>0</c:v>
                </c:pt>
                <c:pt idx="495">
                  <c:v>0</c:v>
                </c:pt>
                <c:pt idx="496">
                  <c:v>0</c:v>
                </c:pt>
                <c:pt idx="497">
                  <c:v>0</c:v>
                </c:pt>
                <c:pt idx="498">
                  <c:v>0</c:v>
                </c:pt>
                <c:pt idx="499">
                  <c:v>0</c:v>
                </c:pt>
                <c:pt idx="500">
                  <c:v>0</c:v>
                </c:pt>
                <c:pt idx="501">
                  <c:v>0</c:v>
                </c:pt>
                <c:pt idx="502">
                  <c:v>0</c:v>
                </c:pt>
                <c:pt idx="503">
                  <c:v>0</c:v>
                </c:pt>
                <c:pt idx="504">
                  <c:v>0</c:v>
                </c:pt>
                <c:pt idx="505">
                  <c:v>0</c:v>
                </c:pt>
                <c:pt idx="506">
                  <c:v>0</c:v>
                </c:pt>
                <c:pt idx="507">
                  <c:v>0</c:v>
                </c:pt>
                <c:pt idx="508">
                  <c:v>0</c:v>
                </c:pt>
                <c:pt idx="509">
                  <c:v>0</c:v>
                </c:pt>
                <c:pt idx="510">
                  <c:v>0</c:v>
                </c:pt>
                <c:pt idx="511">
                  <c:v>0</c:v>
                </c:pt>
                <c:pt idx="512">
                  <c:v>0</c:v>
                </c:pt>
                <c:pt idx="513">
                  <c:v>0</c:v>
                </c:pt>
                <c:pt idx="514">
                  <c:v>0</c:v>
                </c:pt>
                <c:pt idx="515">
                  <c:v>0</c:v>
                </c:pt>
                <c:pt idx="516">
                  <c:v>0</c:v>
                </c:pt>
                <c:pt idx="517">
                  <c:v>0</c:v>
                </c:pt>
                <c:pt idx="518">
                  <c:v>0</c:v>
                </c:pt>
                <c:pt idx="519">
                  <c:v>0</c:v>
                </c:pt>
                <c:pt idx="520">
                  <c:v>0</c:v>
                </c:pt>
                <c:pt idx="521">
                  <c:v>0</c:v>
                </c:pt>
                <c:pt idx="522">
                  <c:v>0</c:v>
                </c:pt>
                <c:pt idx="523">
                  <c:v>0</c:v>
                </c:pt>
                <c:pt idx="524">
                  <c:v>0</c:v>
                </c:pt>
                <c:pt idx="525">
                  <c:v>0</c:v>
                </c:pt>
                <c:pt idx="526">
                  <c:v>0</c:v>
                </c:pt>
                <c:pt idx="527">
                  <c:v>0</c:v>
                </c:pt>
                <c:pt idx="528">
                  <c:v>0</c:v>
                </c:pt>
                <c:pt idx="529">
                  <c:v>0</c:v>
                </c:pt>
                <c:pt idx="530">
                  <c:v>0</c:v>
                </c:pt>
                <c:pt idx="531">
                  <c:v>0</c:v>
                </c:pt>
                <c:pt idx="532">
                  <c:v>0</c:v>
                </c:pt>
                <c:pt idx="533">
                  <c:v>0</c:v>
                </c:pt>
                <c:pt idx="534">
                  <c:v>0</c:v>
                </c:pt>
                <c:pt idx="535">
                  <c:v>0</c:v>
                </c:pt>
                <c:pt idx="536">
                  <c:v>0</c:v>
                </c:pt>
                <c:pt idx="537">
                  <c:v>0</c:v>
                </c:pt>
                <c:pt idx="538">
                  <c:v>0</c:v>
                </c:pt>
                <c:pt idx="539">
                  <c:v>0</c:v>
                </c:pt>
                <c:pt idx="540">
                  <c:v>0</c:v>
                </c:pt>
                <c:pt idx="541">
                  <c:v>0</c:v>
                </c:pt>
                <c:pt idx="542">
                  <c:v>0</c:v>
                </c:pt>
                <c:pt idx="543">
                  <c:v>0</c:v>
                </c:pt>
                <c:pt idx="544">
                  <c:v>0</c:v>
                </c:pt>
                <c:pt idx="545">
                  <c:v>0</c:v>
                </c:pt>
                <c:pt idx="546">
                  <c:v>0</c:v>
                </c:pt>
                <c:pt idx="547">
                  <c:v>0</c:v>
                </c:pt>
                <c:pt idx="548">
                  <c:v>0</c:v>
                </c:pt>
                <c:pt idx="549">
                  <c:v>0</c:v>
                </c:pt>
                <c:pt idx="550">
                  <c:v>0</c:v>
                </c:pt>
                <c:pt idx="551">
                  <c:v>0</c:v>
                </c:pt>
                <c:pt idx="552">
                  <c:v>0</c:v>
                </c:pt>
                <c:pt idx="553">
                  <c:v>0</c:v>
                </c:pt>
                <c:pt idx="554">
                  <c:v>0</c:v>
                </c:pt>
                <c:pt idx="555">
                  <c:v>0</c:v>
                </c:pt>
                <c:pt idx="556">
                  <c:v>0</c:v>
                </c:pt>
                <c:pt idx="557">
                  <c:v>0</c:v>
                </c:pt>
                <c:pt idx="558">
                  <c:v>0</c:v>
                </c:pt>
                <c:pt idx="559">
                  <c:v>0</c:v>
                </c:pt>
                <c:pt idx="560">
                  <c:v>0</c:v>
                </c:pt>
                <c:pt idx="561">
                  <c:v>0</c:v>
                </c:pt>
                <c:pt idx="562">
                  <c:v>0</c:v>
                </c:pt>
                <c:pt idx="563">
                  <c:v>0</c:v>
                </c:pt>
                <c:pt idx="564">
                  <c:v>0</c:v>
                </c:pt>
                <c:pt idx="565">
                  <c:v>0</c:v>
                </c:pt>
                <c:pt idx="566">
                  <c:v>0</c:v>
                </c:pt>
                <c:pt idx="567">
                  <c:v>0</c:v>
                </c:pt>
                <c:pt idx="568">
                  <c:v>0</c:v>
                </c:pt>
                <c:pt idx="569">
                  <c:v>0</c:v>
                </c:pt>
                <c:pt idx="570">
                  <c:v>0</c:v>
                </c:pt>
                <c:pt idx="571">
                  <c:v>0</c:v>
                </c:pt>
                <c:pt idx="572">
                  <c:v>0</c:v>
                </c:pt>
                <c:pt idx="573">
                  <c:v>0</c:v>
                </c:pt>
                <c:pt idx="574">
                  <c:v>0</c:v>
                </c:pt>
                <c:pt idx="575">
                  <c:v>0</c:v>
                </c:pt>
                <c:pt idx="576">
                  <c:v>0</c:v>
                </c:pt>
                <c:pt idx="577">
                  <c:v>0</c:v>
                </c:pt>
                <c:pt idx="578">
                  <c:v>0</c:v>
                </c:pt>
                <c:pt idx="579">
                  <c:v>0</c:v>
                </c:pt>
                <c:pt idx="580">
                  <c:v>0</c:v>
                </c:pt>
                <c:pt idx="581">
                  <c:v>0</c:v>
                </c:pt>
                <c:pt idx="582">
                  <c:v>0</c:v>
                </c:pt>
                <c:pt idx="583">
                  <c:v>0</c:v>
                </c:pt>
                <c:pt idx="584">
                  <c:v>0</c:v>
                </c:pt>
                <c:pt idx="585">
                  <c:v>0</c:v>
                </c:pt>
                <c:pt idx="586">
                  <c:v>0</c:v>
                </c:pt>
                <c:pt idx="587">
                  <c:v>0</c:v>
                </c:pt>
                <c:pt idx="588">
                  <c:v>0</c:v>
                </c:pt>
                <c:pt idx="589">
                  <c:v>0</c:v>
                </c:pt>
                <c:pt idx="590">
                  <c:v>0</c:v>
                </c:pt>
                <c:pt idx="591">
                  <c:v>0</c:v>
                </c:pt>
                <c:pt idx="592">
                  <c:v>0</c:v>
                </c:pt>
                <c:pt idx="593">
                  <c:v>0</c:v>
                </c:pt>
                <c:pt idx="594">
                  <c:v>0</c:v>
                </c:pt>
                <c:pt idx="595">
                  <c:v>0</c:v>
                </c:pt>
                <c:pt idx="596">
                  <c:v>0</c:v>
                </c:pt>
                <c:pt idx="597">
                  <c:v>0</c:v>
                </c:pt>
                <c:pt idx="598">
                  <c:v>0</c:v>
                </c:pt>
                <c:pt idx="599">
                  <c:v>0</c:v>
                </c:pt>
                <c:pt idx="600">
                  <c:v>0</c:v>
                </c:pt>
                <c:pt idx="601">
                  <c:v>0</c:v>
                </c:pt>
                <c:pt idx="602">
                  <c:v>0</c:v>
                </c:pt>
                <c:pt idx="603">
                  <c:v>0</c:v>
                </c:pt>
                <c:pt idx="604">
                  <c:v>0</c:v>
                </c:pt>
                <c:pt idx="605">
                  <c:v>0</c:v>
                </c:pt>
                <c:pt idx="606">
                  <c:v>0</c:v>
                </c:pt>
                <c:pt idx="607">
                  <c:v>0</c:v>
                </c:pt>
                <c:pt idx="608">
                  <c:v>0</c:v>
                </c:pt>
                <c:pt idx="609">
                  <c:v>0</c:v>
                </c:pt>
                <c:pt idx="610">
                  <c:v>0</c:v>
                </c:pt>
                <c:pt idx="611">
                  <c:v>0</c:v>
                </c:pt>
                <c:pt idx="612">
                  <c:v>0</c:v>
                </c:pt>
                <c:pt idx="613">
                  <c:v>0</c:v>
                </c:pt>
                <c:pt idx="614">
                  <c:v>0</c:v>
                </c:pt>
                <c:pt idx="615">
                  <c:v>0</c:v>
                </c:pt>
                <c:pt idx="616">
                  <c:v>0</c:v>
                </c:pt>
                <c:pt idx="617">
                  <c:v>0</c:v>
                </c:pt>
                <c:pt idx="618">
                  <c:v>0</c:v>
                </c:pt>
                <c:pt idx="619">
                  <c:v>0</c:v>
                </c:pt>
                <c:pt idx="620">
                  <c:v>0</c:v>
                </c:pt>
                <c:pt idx="621">
                  <c:v>0</c:v>
                </c:pt>
                <c:pt idx="622">
                  <c:v>0</c:v>
                </c:pt>
                <c:pt idx="623">
                  <c:v>0</c:v>
                </c:pt>
                <c:pt idx="624">
                  <c:v>0</c:v>
                </c:pt>
                <c:pt idx="625">
                  <c:v>0</c:v>
                </c:pt>
                <c:pt idx="626">
                  <c:v>0</c:v>
                </c:pt>
                <c:pt idx="627">
                  <c:v>0</c:v>
                </c:pt>
                <c:pt idx="628">
                  <c:v>0</c:v>
                </c:pt>
                <c:pt idx="629">
                  <c:v>0</c:v>
                </c:pt>
                <c:pt idx="630">
                  <c:v>0</c:v>
                </c:pt>
                <c:pt idx="631">
                  <c:v>0</c:v>
                </c:pt>
                <c:pt idx="632">
                  <c:v>0</c:v>
                </c:pt>
                <c:pt idx="633">
                  <c:v>0</c:v>
                </c:pt>
                <c:pt idx="634">
                  <c:v>0</c:v>
                </c:pt>
                <c:pt idx="635">
                  <c:v>0</c:v>
                </c:pt>
                <c:pt idx="636">
                  <c:v>0</c:v>
                </c:pt>
                <c:pt idx="637">
                  <c:v>0</c:v>
                </c:pt>
                <c:pt idx="638">
                  <c:v>0</c:v>
                </c:pt>
                <c:pt idx="639">
                  <c:v>0</c:v>
                </c:pt>
                <c:pt idx="640">
                  <c:v>0</c:v>
                </c:pt>
                <c:pt idx="641">
                  <c:v>0</c:v>
                </c:pt>
                <c:pt idx="642">
                  <c:v>0</c:v>
                </c:pt>
                <c:pt idx="643">
                  <c:v>0</c:v>
                </c:pt>
                <c:pt idx="644">
                  <c:v>0</c:v>
                </c:pt>
                <c:pt idx="645">
                  <c:v>0</c:v>
                </c:pt>
                <c:pt idx="646">
                  <c:v>0</c:v>
                </c:pt>
                <c:pt idx="647">
                  <c:v>0</c:v>
                </c:pt>
                <c:pt idx="648">
                  <c:v>0</c:v>
                </c:pt>
                <c:pt idx="649">
                  <c:v>0</c:v>
                </c:pt>
                <c:pt idx="650">
                  <c:v>0</c:v>
                </c:pt>
                <c:pt idx="651">
                  <c:v>0</c:v>
                </c:pt>
                <c:pt idx="652">
                  <c:v>0</c:v>
                </c:pt>
                <c:pt idx="653">
                  <c:v>0</c:v>
                </c:pt>
                <c:pt idx="654">
                  <c:v>0</c:v>
                </c:pt>
                <c:pt idx="655">
                  <c:v>0</c:v>
                </c:pt>
                <c:pt idx="656">
                  <c:v>0</c:v>
                </c:pt>
                <c:pt idx="657">
                  <c:v>0</c:v>
                </c:pt>
                <c:pt idx="658">
                  <c:v>0</c:v>
                </c:pt>
                <c:pt idx="659">
                  <c:v>0</c:v>
                </c:pt>
                <c:pt idx="660">
                  <c:v>0</c:v>
                </c:pt>
                <c:pt idx="661">
                  <c:v>0</c:v>
                </c:pt>
                <c:pt idx="662">
                  <c:v>0</c:v>
                </c:pt>
                <c:pt idx="663">
                  <c:v>0</c:v>
                </c:pt>
                <c:pt idx="664">
                  <c:v>0</c:v>
                </c:pt>
                <c:pt idx="665">
                  <c:v>0</c:v>
                </c:pt>
                <c:pt idx="666">
                  <c:v>0</c:v>
                </c:pt>
                <c:pt idx="667">
                  <c:v>0</c:v>
                </c:pt>
                <c:pt idx="668">
                  <c:v>0</c:v>
                </c:pt>
                <c:pt idx="669">
                  <c:v>0</c:v>
                </c:pt>
                <c:pt idx="670">
                  <c:v>0</c:v>
                </c:pt>
                <c:pt idx="671">
                  <c:v>0</c:v>
                </c:pt>
                <c:pt idx="672">
                  <c:v>0</c:v>
                </c:pt>
                <c:pt idx="673">
                  <c:v>0</c:v>
                </c:pt>
                <c:pt idx="674">
                  <c:v>0</c:v>
                </c:pt>
                <c:pt idx="675">
                  <c:v>0</c:v>
                </c:pt>
                <c:pt idx="676">
                  <c:v>0</c:v>
                </c:pt>
                <c:pt idx="677">
                  <c:v>0</c:v>
                </c:pt>
                <c:pt idx="678">
                  <c:v>0</c:v>
                </c:pt>
                <c:pt idx="679">
                  <c:v>0</c:v>
                </c:pt>
                <c:pt idx="680">
                  <c:v>0</c:v>
                </c:pt>
                <c:pt idx="681">
                  <c:v>0</c:v>
                </c:pt>
                <c:pt idx="682">
                  <c:v>0</c:v>
                </c:pt>
                <c:pt idx="683">
                  <c:v>0</c:v>
                </c:pt>
                <c:pt idx="684">
                  <c:v>0</c:v>
                </c:pt>
                <c:pt idx="685">
                  <c:v>0</c:v>
                </c:pt>
                <c:pt idx="686">
                  <c:v>0</c:v>
                </c:pt>
                <c:pt idx="687">
                  <c:v>0</c:v>
                </c:pt>
                <c:pt idx="688">
                  <c:v>0</c:v>
                </c:pt>
                <c:pt idx="689">
                  <c:v>0</c:v>
                </c:pt>
                <c:pt idx="690">
                  <c:v>0</c:v>
                </c:pt>
                <c:pt idx="691">
                  <c:v>0</c:v>
                </c:pt>
                <c:pt idx="692">
                  <c:v>0</c:v>
                </c:pt>
                <c:pt idx="693">
                  <c:v>0</c:v>
                </c:pt>
                <c:pt idx="694">
                  <c:v>0</c:v>
                </c:pt>
                <c:pt idx="695">
                  <c:v>0</c:v>
                </c:pt>
                <c:pt idx="696">
                  <c:v>0</c:v>
                </c:pt>
                <c:pt idx="697">
                  <c:v>0</c:v>
                </c:pt>
                <c:pt idx="698">
                  <c:v>0</c:v>
                </c:pt>
                <c:pt idx="699">
                  <c:v>0</c:v>
                </c:pt>
                <c:pt idx="700">
                  <c:v>0</c:v>
                </c:pt>
                <c:pt idx="701">
                  <c:v>0</c:v>
                </c:pt>
                <c:pt idx="702">
                  <c:v>0</c:v>
                </c:pt>
                <c:pt idx="703">
                  <c:v>0</c:v>
                </c:pt>
                <c:pt idx="704">
                  <c:v>0</c:v>
                </c:pt>
                <c:pt idx="705">
                  <c:v>0</c:v>
                </c:pt>
                <c:pt idx="706">
                  <c:v>0</c:v>
                </c:pt>
                <c:pt idx="707">
                  <c:v>0</c:v>
                </c:pt>
                <c:pt idx="708">
                  <c:v>0</c:v>
                </c:pt>
                <c:pt idx="709">
                  <c:v>0</c:v>
                </c:pt>
                <c:pt idx="710">
                  <c:v>0</c:v>
                </c:pt>
                <c:pt idx="711">
                  <c:v>0</c:v>
                </c:pt>
                <c:pt idx="712">
                  <c:v>0</c:v>
                </c:pt>
                <c:pt idx="713">
                  <c:v>0</c:v>
                </c:pt>
                <c:pt idx="714">
                  <c:v>0</c:v>
                </c:pt>
                <c:pt idx="715">
                  <c:v>0</c:v>
                </c:pt>
                <c:pt idx="716">
                  <c:v>0</c:v>
                </c:pt>
                <c:pt idx="717">
                  <c:v>0</c:v>
                </c:pt>
                <c:pt idx="718">
                  <c:v>0</c:v>
                </c:pt>
                <c:pt idx="719">
                  <c:v>0</c:v>
                </c:pt>
                <c:pt idx="720">
                  <c:v>0</c:v>
                </c:pt>
                <c:pt idx="721">
                  <c:v>0</c:v>
                </c:pt>
                <c:pt idx="722">
                  <c:v>0</c:v>
                </c:pt>
                <c:pt idx="723">
                  <c:v>0</c:v>
                </c:pt>
                <c:pt idx="724">
                  <c:v>0</c:v>
                </c:pt>
                <c:pt idx="725">
                  <c:v>0</c:v>
                </c:pt>
                <c:pt idx="726">
                  <c:v>0</c:v>
                </c:pt>
                <c:pt idx="727">
                  <c:v>0</c:v>
                </c:pt>
                <c:pt idx="728">
                  <c:v>0</c:v>
                </c:pt>
                <c:pt idx="729">
                  <c:v>0</c:v>
                </c:pt>
                <c:pt idx="730">
                  <c:v>0</c:v>
                </c:pt>
                <c:pt idx="731">
                  <c:v>0</c:v>
                </c:pt>
                <c:pt idx="732">
                  <c:v>0</c:v>
                </c:pt>
                <c:pt idx="733">
                  <c:v>0</c:v>
                </c:pt>
                <c:pt idx="734">
                  <c:v>0</c:v>
                </c:pt>
                <c:pt idx="735">
                  <c:v>0</c:v>
                </c:pt>
                <c:pt idx="736">
                  <c:v>0</c:v>
                </c:pt>
                <c:pt idx="737">
                  <c:v>0</c:v>
                </c:pt>
                <c:pt idx="738">
                  <c:v>0</c:v>
                </c:pt>
                <c:pt idx="739">
                  <c:v>0</c:v>
                </c:pt>
                <c:pt idx="740">
                  <c:v>0</c:v>
                </c:pt>
                <c:pt idx="741">
                  <c:v>0</c:v>
                </c:pt>
                <c:pt idx="742">
                  <c:v>0</c:v>
                </c:pt>
                <c:pt idx="743">
                  <c:v>0</c:v>
                </c:pt>
                <c:pt idx="744">
                  <c:v>0</c:v>
                </c:pt>
                <c:pt idx="745">
                  <c:v>0</c:v>
                </c:pt>
                <c:pt idx="746">
                  <c:v>0</c:v>
                </c:pt>
                <c:pt idx="747">
                  <c:v>0</c:v>
                </c:pt>
                <c:pt idx="748">
                  <c:v>0</c:v>
                </c:pt>
                <c:pt idx="749">
                  <c:v>0</c:v>
                </c:pt>
                <c:pt idx="750">
                  <c:v>0</c:v>
                </c:pt>
                <c:pt idx="751">
                  <c:v>0</c:v>
                </c:pt>
                <c:pt idx="752">
                  <c:v>0</c:v>
                </c:pt>
                <c:pt idx="753">
                  <c:v>0</c:v>
                </c:pt>
                <c:pt idx="754">
                  <c:v>0</c:v>
                </c:pt>
                <c:pt idx="755">
                  <c:v>0</c:v>
                </c:pt>
                <c:pt idx="756">
                  <c:v>0</c:v>
                </c:pt>
                <c:pt idx="757">
                  <c:v>0</c:v>
                </c:pt>
                <c:pt idx="758">
                  <c:v>0</c:v>
                </c:pt>
                <c:pt idx="759">
                  <c:v>0</c:v>
                </c:pt>
                <c:pt idx="760">
                  <c:v>0</c:v>
                </c:pt>
                <c:pt idx="761">
                  <c:v>0</c:v>
                </c:pt>
                <c:pt idx="762">
                  <c:v>0</c:v>
                </c:pt>
                <c:pt idx="763">
                  <c:v>0</c:v>
                </c:pt>
                <c:pt idx="764">
                  <c:v>0</c:v>
                </c:pt>
                <c:pt idx="765">
                  <c:v>0</c:v>
                </c:pt>
                <c:pt idx="766">
                  <c:v>0</c:v>
                </c:pt>
                <c:pt idx="767">
                  <c:v>0</c:v>
                </c:pt>
                <c:pt idx="768">
                  <c:v>0</c:v>
                </c:pt>
                <c:pt idx="769">
                  <c:v>0</c:v>
                </c:pt>
                <c:pt idx="770">
                  <c:v>0</c:v>
                </c:pt>
                <c:pt idx="771">
                  <c:v>0</c:v>
                </c:pt>
                <c:pt idx="772">
                  <c:v>0</c:v>
                </c:pt>
                <c:pt idx="773">
                  <c:v>0</c:v>
                </c:pt>
                <c:pt idx="774">
                  <c:v>0</c:v>
                </c:pt>
                <c:pt idx="775">
                  <c:v>0</c:v>
                </c:pt>
                <c:pt idx="776">
                  <c:v>0</c:v>
                </c:pt>
                <c:pt idx="777">
                  <c:v>0</c:v>
                </c:pt>
                <c:pt idx="778">
                  <c:v>0</c:v>
                </c:pt>
                <c:pt idx="779">
                  <c:v>0</c:v>
                </c:pt>
                <c:pt idx="780">
                  <c:v>0</c:v>
                </c:pt>
                <c:pt idx="781">
                  <c:v>0</c:v>
                </c:pt>
                <c:pt idx="782">
                  <c:v>0</c:v>
                </c:pt>
                <c:pt idx="783">
                  <c:v>0</c:v>
                </c:pt>
                <c:pt idx="784">
                  <c:v>0</c:v>
                </c:pt>
                <c:pt idx="785">
                  <c:v>0</c:v>
                </c:pt>
                <c:pt idx="786">
                  <c:v>0</c:v>
                </c:pt>
                <c:pt idx="787">
                  <c:v>0</c:v>
                </c:pt>
                <c:pt idx="788">
                  <c:v>0</c:v>
                </c:pt>
                <c:pt idx="789">
                  <c:v>0</c:v>
                </c:pt>
                <c:pt idx="790">
                  <c:v>0</c:v>
                </c:pt>
                <c:pt idx="791">
                  <c:v>0</c:v>
                </c:pt>
                <c:pt idx="792">
                  <c:v>0</c:v>
                </c:pt>
                <c:pt idx="793">
                  <c:v>0</c:v>
                </c:pt>
                <c:pt idx="794">
                  <c:v>0</c:v>
                </c:pt>
                <c:pt idx="795">
                  <c:v>0</c:v>
                </c:pt>
                <c:pt idx="796">
                  <c:v>0</c:v>
                </c:pt>
                <c:pt idx="797">
                  <c:v>0</c:v>
                </c:pt>
                <c:pt idx="798">
                  <c:v>0</c:v>
                </c:pt>
                <c:pt idx="799">
                  <c:v>0</c:v>
                </c:pt>
                <c:pt idx="800">
                  <c:v>0</c:v>
                </c:pt>
                <c:pt idx="801">
                  <c:v>0</c:v>
                </c:pt>
                <c:pt idx="802">
                  <c:v>0</c:v>
                </c:pt>
                <c:pt idx="803">
                  <c:v>0</c:v>
                </c:pt>
                <c:pt idx="804">
                  <c:v>0</c:v>
                </c:pt>
                <c:pt idx="805">
                  <c:v>0</c:v>
                </c:pt>
                <c:pt idx="806">
                  <c:v>0</c:v>
                </c:pt>
                <c:pt idx="807">
                  <c:v>0</c:v>
                </c:pt>
                <c:pt idx="808">
                  <c:v>0</c:v>
                </c:pt>
                <c:pt idx="809">
                  <c:v>0</c:v>
                </c:pt>
                <c:pt idx="810">
                  <c:v>0</c:v>
                </c:pt>
                <c:pt idx="811">
                  <c:v>0</c:v>
                </c:pt>
                <c:pt idx="812">
                  <c:v>0</c:v>
                </c:pt>
                <c:pt idx="813">
                  <c:v>0</c:v>
                </c:pt>
                <c:pt idx="814">
                  <c:v>0</c:v>
                </c:pt>
                <c:pt idx="815">
                  <c:v>0</c:v>
                </c:pt>
                <c:pt idx="816">
                  <c:v>0</c:v>
                </c:pt>
                <c:pt idx="817">
                  <c:v>0</c:v>
                </c:pt>
                <c:pt idx="818">
                  <c:v>0</c:v>
                </c:pt>
                <c:pt idx="819">
                  <c:v>0</c:v>
                </c:pt>
                <c:pt idx="820">
                  <c:v>0</c:v>
                </c:pt>
                <c:pt idx="821">
                  <c:v>0</c:v>
                </c:pt>
                <c:pt idx="822">
                  <c:v>0</c:v>
                </c:pt>
                <c:pt idx="823">
                  <c:v>0</c:v>
                </c:pt>
                <c:pt idx="824">
                  <c:v>0</c:v>
                </c:pt>
                <c:pt idx="825">
                  <c:v>0</c:v>
                </c:pt>
                <c:pt idx="826">
                  <c:v>0</c:v>
                </c:pt>
                <c:pt idx="827">
                  <c:v>0</c:v>
                </c:pt>
                <c:pt idx="828">
                  <c:v>0</c:v>
                </c:pt>
                <c:pt idx="829">
                  <c:v>0</c:v>
                </c:pt>
                <c:pt idx="830">
                  <c:v>0</c:v>
                </c:pt>
                <c:pt idx="831">
                  <c:v>0</c:v>
                </c:pt>
                <c:pt idx="832">
                  <c:v>0</c:v>
                </c:pt>
                <c:pt idx="833">
                  <c:v>0</c:v>
                </c:pt>
                <c:pt idx="834">
                  <c:v>0</c:v>
                </c:pt>
                <c:pt idx="835">
                  <c:v>0</c:v>
                </c:pt>
                <c:pt idx="836">
                  <c:v>0</c:v>
                </c:pt>
                <c:pt idx="837">
                  <c:v>0</c:v>
                </c:pt>
                <c:pt idx="838">
                  <c:v>0</c:v>
                </c:pt>
                <c:pt idx="839">
                  <c:v>0</c:v>
                </c:pt>
                <c:pt idx="840">
                  <c:v>0</c:v>
                </c:pt>
                <c:pt idx="841">
                  <c:v>0</c:v>
                </c:pt>
                <c:pt idx="842">
                  <c:v>0</c:v>
                </c:pt>
                <c:pt idx="843">
                  <c:v>0</c:v>
                </c:pt>
                <c:pt idx="844">
                  <c:v>0</c:v>
                </c:pt>
                <c:pt idx="845">
                  <c:v>0</c:v>
                </c:pt>
                <c:pt idx="846">
                  <c:v>0</c:v>
                </c:pt>
                <c:pt idx="847">
                  <c:v>0</c:v>
                </c:pt>
                <c:pt idx="848">
                  <c:v>0</c:v>
                </c:pt>
                <c:pt idx="849">
                  <c:v>0</c:v>
                </c:pt>
                <c:pt idx="850">
                  <c:v>0</c:v>
                </c:pt>
                <c:pt idx="851">
                  <c:v>0</c:v>
                </c:pt>
                <c:pt idx="852">
                  <c:v>0</c:v>
                </c:pt>
                <c:pt idx="853">
                  <c:v>0</c:v>
                </c:pt>
                <c:pt idx="854">
                  <c:v>0</c:v>
                </c:pt>
                <c:pt idx="855">
                  <c:v>0</c:v>
                </c:pt>
                <c:pt idx="856">
                  <c:v>0</c:v>
                </c:pt>
                <c:pt idx="857">
                  <c:v>0</c:v>
                </c:pt>
                <c:pt idx="858">
                  <c:v>0</c:v>
                </c:pt>
                <c:pt idx="859">
                  <c:v>0</c:v>
                </c:pt>
                <c:pt idx="860">
                  <c:v>0</c:v>
                </c:pt>
                <c:pt idx="861">
                  <c:v>0</c:v>
                </c:pt>
                <c:pt idx="862">
                  <c:v>0</c:v>
                </c:pt>
                <c:pt idx="863">
                  <c:v>0</c:v>
                </c:pt>
              </c:numCache>
            </c:numRef>
          </c:val>
          <c:extLst>
            <c:ext xmlns:c16="http://schemas.microsoft.com/office/drawing/2014/chart" uri="{C3380CC4-5D6E-409C-BE32-E72D297353CC}">
              <c16:uniqueId val="{00000002-4F71-456D-863A-08A7AEF993A7}"/>
            </c:ext>
          </c:extLst>
        </c:ser>
        <c:ser>
          <c:idx val="3"/>
          <c:order val="3"/>
          <c:tx>
            <c:strRef>
              <c:f>'Flat No Based'!$E$1</c:f>
              <c:strCache>
                <c:ptCount val="1"/>
                <c:pt idx="0">
                  <c:v>Active Cases</c:v>
                </c:pt>
              </c:strCache>
            </c:strRef>
          </c:tx>
          <c:spPr>
            <a:solidFill>
              <a:schemeClr val="accent4"/>
            </a:solidFill>
            <a:ln>
              <a:noFill/>
            </a:ln>
            <a:effectLst/>
          </c:spPr>
          <c:invertIfNegative val="0"/>
          <c:cat>
            <c:numRef>
              <c:f>'Flat No Based'!$A$2:$A$865</c:f>
              <c:numCache>
                <c:formatCode>General</c:formatCode>
                <c:ptCount val="864"/>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pt idx="360">
                  <c:v>361</c:v>
                </c:pt>
                <c:pt idx="361">
                  <c:v>362</c:v>
                </c:pt>
                <c:pt idx="362">
                  <c:v>363</c:v>
                </c:pt>
                <c:pt idx="363">
                  <c:v>364</c:v>
                </c:pt>
                <c:pt idx="364">
                  <c:v>365</c:v>
                </c:pt>
                <c:pt idx="365">
                  <c:v>366</c:v>
                </c:pt>
                <c:pt idx="366">
                  <c:v>367</c:v>
                </c:pt>
                <c:pt idx="367">
                  <c:v>368</c:v>
                </c:pt>
                <c:pt idx="368">
                  <c:v>369</c:v>
                </c:pt>
                <c:pt idx="369">
                  <c:v>370</c:v>
                </c:pt>
                <c:pt idx="370">
                  <c:v>371</c:v>
                </c:pt>
                <c:pt idx="371">
                  <c:v>372</c:v>
                </c:pt>
                <c:pt idx="372">
                  <c:v>373</c:v>
                </c:pt>
                <c:pt idx="373">
                  <c:v>374</c:v>
                </c:pt>
                <c:pt idx="374">
                  <c:v>375</c:v>
                </c:pt>
                <c:pt idx="375">
                  <c:v>376</c:v>
                </c:pt>
                <c:pt idx="376">
                  <c:v>377</c:v>
                </c:pt>
                <c:pt idx="377">
                  <c:v>378</c:v>
                </c:pt>
                <c:pt idx="378">
                  <c:v>379</c:v>
                </c:pt>
                <c:pt idx="379">
                  <c:v>380</c:v>
                </c:pt>
                <c:pt idx="380">
                  <c:v>381</c:v>
                </c:pt>
                <c:pt idx="381">
                  <c:v>382</c:v>
                </c:pt>
                <c:pt idx="382">
                  <c:v>383</c:v>
                </c:pt>
                <c:pt idx="383">
                  <c:v>384</c:v>
                </c:pt>
                <c:pt idx="384">
                  <c:v>385</c:v>
                </c:pt>
                <c:pt idx="385">
                  <c:v>386</c:v>
                </c:pt>
                <c:pt idx="386">
                  <c:v>387</c:v>
                </c:pt>
                <c:pt idx="387">
                  <c:v>388</c:v>
                </c:pt>
                <c:pt idx="388">
                  <c:v>389</c:v>
                </c:pt>
                <c:pt idx="389">
                  <c:v>390</c:v>
                </c:pt>
                <c:pt idx="390">
                  <c:v>391</c:v>
                </c:pt>
                <c:pt idx="391">
                  <c:v>392</c:v>
                </c:pt>
                <c:pt idx="392">
                  <c:v>393</c:v>
                </c:pt>
                <c:pt idx="393">
                  <c:v>394</c:v>
                </c:pt>
                <c:pt idx="394">
                  <c:v>395</c:v>
                </c:pt>
                <c:pt idx="395">
                  <c:v>396</c:v>
                </c:pt>
                <c:pt idx="396">
                  <c:v>397</c:v>
                </c:pt>
                <c:pt idx="397">
                  <c:v>398</c:v>
                </c:pt>
                <c:pt idx="398">
                  <c:v>399</c:v>
                </c:pt>
                <c:pt idx="399">
                  <c:v>400</c:v>
                </c:pt>
                <c:pt idx="400">
                  <c:v>401</c:v>
                </c:pt>
                <c:pt idx="401">
                  <c:v>402</c:v>
                </c:pt>
                <c:pt idx="402">
                  <c:v>403</c:v>
                </c:pt>
                <c:pt idx="403">
                  <c:v>404</c:v>
                </c:pt>
                <c:pt idx="404">
                  <c:v>405</c:v>
                </c:pt>
                <c:pt idx="405">
                  <c:v>406</c:v>
                </c:pt>
                <c:pt idx="406">
                  <c:v>407</c:v>
                </c:pt>
                <c:pt idx="407">
                  <c:v>408</c:v>
                </c:pt>
                <c:pt idx="408">
                  <c:v>409</c:v>
                </c:pt>
                <c:pt idx="409">
                  <c:v>410</c:v>
                </c:pt>
                <c:pt idx="410">
                  <c:v>411</c:v>
                </c:pt>
                <c:pt idx="411">
                  <c:v>412</c:v>
                </c:pt>
                <c:pt idx="412">
                  <c:v>413</c:v>
                </c:pt>
                <c:pt idx="413">
                  <c:v>414</c:v>
                </c:pt>
                <c:pt idx="414">
                  <c:v>415</c:v>
                </c:pt>
                <c:pt idx="415">
                  <c:v>416</c:v>
                </c:pt>
                <c:pt idx="416">
                  <c:v>417</c:v>
                </c:pt>
                <c:pt idx="417">
                  <c:v>418</c:v>
                </c:pt>
                <c:pt idx="418">
                  <c:v>419</c:v>
                </c:pt>
                <c:pt idx="419">
                  <c:v>420</c:v>
                </c:pt>
                <c:pt idx="420">
                  <c:v>421</c:v>
                </c:pt>
                <c:pt idx="421">
                  <c:v>422</c:v>
                </c:pt>
                <c:pt idx="422">
                  <c:v>423</c:v>
                </c:pt>
                <c:pt idx="423">
                  <c:v>424</c:v>
                </c:pt>
                <c:pt idx="424">
                  <c:v>425</c:v>
                </c:pt>
                <c:pt idx="425">
                  <c:v>426</c:v>
                </c:pt>
                <c:pt idx="426">
                  <c:v>427</c:v>
                </c:pt>
                <c:pt idx="427">
                  <c:v>428</c:v>
                </c:pt>
                <c:pt idx="428">
                  <c:v>429</c:v>
                </c:pt>
                <c:pt idx="429">
                  <c:v>430</c:v>
                </c:pt>
                <c:pt idx="430">
                  <c:v>431</c:v>
                </c:pt>
                <c:pt idx="431">
                  <c:v>432</c:v>
                </c:pt>
                <c:pt idx="432">
                  <c:v>433</c:v>
                </c:pt>
                <c:pt idx="433">
                  <c:v>434</c:v>
                </c:pt>
                <c:pt idx="434">
                  <c:v>435</c:v>
                </c:pt>
                <c:pt idx="435">
                  <c:v>436</c:v>
                </c:pt>
                <c:pt idx="436">
                  <c:v>437</c:v>
                </c:pt>
                <c:pt idx="437">
                  <c:v>438</c:v>
                </c:pt>
                <c:pt idx="438">
                  <c:v>439</c:v>
                </c:pt>
                <c:pt idx="439">
                  <c:v>440</c:v>
                </c:pt>
                <c:pt idx="440">
                  <c:v>441</c:v>
                </c:pt>
                <c:pt idx="441">
                  <c:v>442</c:v>
                </c:pt>
                <c:pt idx="442">
                  <c:v>443</c:v>
                </c:pt>
                <c:pt idx="443">
                  <c:v>444</c:v>
                </c:pt>
                <c:pt idx="444">
                  <c:v>445</c:v>
                </c:pt>
                <c:pt idx="445">
                  <c:v>446</c:v>
                </c:pt>
                <c:pt idx="446">
                  <c:v>447</c:v>
                </c:pt>
                <c:pt idx="447">
                  <c:v>448</c:v>
                </c:pt>
                <c:pt idx="448">
                  <c:v>449</c:v>
                </c:pt>
                <c:pt idx="449">
                  <c:v>450</c:v>
                </c:pt>
                <c:pt idx="450">
                  <c:v>451</c:v>
                </c:pt>
                <c:pt idx="451">
                  <c:v>452</c:v>
                </c:pt>
                <c:pt idx="452">
                  <c:v>453</c:v>
                </c:pt>
                <c:pt idx="453">
                  <c:v>454</c:v>
                </c:pt>
                <c:pt idx="454">
                  <c:v>455</c:v>
                </c:pt>
                <c:pt idx="455">
                  <c:v>456</c:v>
                </c:pt>
                <c:pt idx="456">
                  <c:v>457</c:v>
                </c:pt>
                <c:pt idx="457">
                  <c:v>458</c:v>
                </c:pt>
                <c:pt idx="458">
                  <c:v>459</c:v>
                </c:pt>
                <c:pt idx="459">
                  <c:v>460</c:v>
                </c:pt>
                <c:pt idx="460">
                  <c:v>461</c:v>
                </c:pt>
                <c:pt idx="461">
                  <c:v>462</c:v>
                </c:pt>
                <c:pt idx="462">
                  <c:v>463</c:v>
                </c:pt>
                <c:pt idx="463">
                  <c:v>464</c:v>
                </c:pt>
                <c:pt idx="464">
                  <c:v>465</c:v>
                </c:pt>
                <c:pt idx="465">
                  <c:v>466</c:v>
                </c:pt>
                <c:pt idx="466">
                  <c:v>467</c:v>
                </c:pt>
                <c:pt idx="467">
                  <c:v>468</c:v>
                </c:pt>
                <c:pt idx="468">
                  <c:v>469</c:v>
                </c:pt>
                <c:pt idx="469">
                  <c:v>470</c:v>
                </c:pt>
                <c:pt idx="470">
                  <c:v>471</c:v>
                </c:pt>
                <c:pt idx="471">
                  <c:v>472</c:v>
                </c:pt>
                <c:pt idx="472">
                  <c:v>473</c:v>
                </c:pt>
                <c:pt idx="473">
                  <c:v>474</c:v>
                </c:pt>
                <c:pt idx="474">
                  <c:v>475</c:v>
                </c:pt>
                <c:pt idx="475">
                  <c:v>476</c:v>
                </c:pt>
                <c:pt idx="476">
                  <c:v>477</c:v>
                </c:pt>
                <c:pt idx="477">
                  <c:v>478</c:v>
                </c:pt>
                <c:pt idx="478">
                  <c:v>479</c:v>
                </c:pt>
                <c:pt idx="479">
                  <c:v>480</c:v>
                </c:pt>
                <c:pt idx="480">
                  <c:v>481</c:v>
                </c:pt>
                <c:pt idx="481">
                  <c:v>482</c:v>
                </c:pt>
                <c:pt idx="482">
                  <c:v>483</c:v>
                </c:pt>
                <c:pt idx="483">
                  <c:v>484</c:v>
                </c:pt>
                <c:pt idx="484">
                  <c:v>485</c:v>
                </c:pt>
                <c:pt idx="485">
                  <c:v>486</c:v>
                </c:pt>
                <c:pt idx="486">
                  <c:v>487</c:v>
                </c:pt>
                <c:pt idx="487">
                  <c:v>488</c:v>
                </c:pt>
                <c:pt idx="488">
                  <c:v>489</c:v>
                </c:pt>
                <c:pt idx="489">
                  <c:v>490</c:v>
                </c:pt>
                <c:pt idx="490">
                  <c:v>491</c:v>
                </c:pt>
                <c:pt idx="491">
                  <c:v>492</c:v>
                </c:pt>
                <c:pt idx="492">
                  <c:v>493</c:v>
                </c:pt>
                <c:pt idx="493">
                  <c:v>494</c:v>
                </c:pt>
                <c:pt idx="494">
                  <c:v>495</c:v>
                </c:pt>
                <c:pt idx="495">
                  <c:v>496</c:v>
                </c:pt>
                <c:pt idx="496">
                  <c:v>497</c:v>
                </c:pt>
                <c:pt idx="497">
                  <c:v>498</c:v>
                </c:pt>
                <c:pt idx="498">
                  <c:v>499</c:v>
                </c:pt>
                <c:pt idx="499">
                  <c:v>500</c:v>
                </c:pt>
                <c:pt idx="500">
                  <c:v>501</c:v>
                </c:pt>
                <c:pt idx="501">
                  <c:v>502</c:v>
                </c:pt>
                <c:pt idx="502">
                  <c:v>503</c:v>
                </c:pt>
                <c:pt idx="503">
                  <c:v>504</c:v>
                </c:pt>
                <c:pt idx="504">
                  <c:v>505</c:v>
                </c:pt>
                <c:pt idx="505">
                  <c:v>506</c:v>
                </c:pt>
                <c:pt idx="506">
                  <c:v>507</c:v>
                </c:pt>
                <c:pt idx="507">
                  <c:v>508</c:v>
                </c:pt>
                <c:pt idx="508">
                  <c:v>509</c:v>
                </c:pt>
                <c:pt idx="509">
                  <c:v>510</c:v>
                </c:pt>
                <c:pt idx="510">
                  <c:v>511</c:v>
                </c:pt>
                <c:pt idx="511">
                  <c:v>512</c:v>
                </c:pt>
                <c:pt idx="512">
                  <c:v>513</c:v>
                </c:pt>
                <c:pt idx="513">
                  <c:v>514</c:v>
                </c:pt>
                <c:pt idx="514">
                  <c:v>515</c:v>
                </c:pt>
                <c:pt idx="515">
                  <c:v>516</c:v>
                </c:pt>
                <c:pt idx="516">
                  <c:v>517</c:v>
                </c:pt>
                <c:pt idx="517">
                  <c:v>518</c:v>
                </c:pt>
                <c:pt idx="518">
                  <c:v>519</c:v>
                </c:pt>
                <c:pt idx="519">
                  <c:v>520</c:v>
                </c:pt>
                <c:pt idx="520">
                  <c:v>521</c:v>
                </c:pt>
                <c:pt idx="521">
                  <c:v>522</c:v>
                </c:pt>
                <c:pt idx="522">
                  <c:v>523</c:v>
                </c:pt>
                <c:pt idx="523">
                  <c:v>524</c:v>
                </c:pt>
                <c:pt idx="524">
                  <c:v>525</c:v>
                </c:pt>
                <c:pt idx="525">
                  <c:v>526</c:v>
                </c:pt>
                <c:pt idx="526">
                  <c:v>527</c:v>
                </c:pt>
                <c:pt idx="527">
                  <c:v>528</c:v>
                </c:pt>
                <c:pt idx="528">
                  <c:v>529</c:v>
                </c:pt>
                <c:pt idx="529">
                  <c:v>530</c:v>
                </c:pt>
                <c:pt idx="530">
                  <c:v>531</c:v>
                </c:pt>
                <c:pt idx="531">
                  <c:v>532</c:v>
                </c:pt>
                <c:pt idx="532">
                  <c:v>533</c:v>
                </c:pt>
                <c:pt idx="533">
                  <c:v>534</c:v>
                </c:pt>
                <c:pt idx="534">
                  <c:v>535</c:v>
                </c:pt>
                <c:pt idx="535">
                  <c:v>536</c:v>
                </c:pt>
                <c:pt idx="536">
                  <c:v>537</c:v>
                </c:pt>
                <c:pt idx="537">
                  <c:v>538</c:v>
                </c:pt>
                <c:pt idx="538">
                  <c:v>539</c:v>
                </c:pt>
                <c:pt idx="539">
                  <c:v>540</c:v>
                </c:pt>
                <c:pt idx="540">
                  <c:v>541</c:v>
                </c:pt>
                <c:pt idx="541">
                  <c:v>542</c:v>
                </c:pt>
                <c:pt idx="542">
                  <c:v>543</c:v>
                </c:pt>
                <c:pt idx="543">
                  <c:v>544</c:v>
                </c:pt>
                <c:pt idx="544">
                  <c:v>545</c:v>
                </c:pt>
                <c:pt idx="545">
                  <c:v>546</c:v>
                </c:pt>
                <c:pt idx="546">
                  <c:v>547</c:v>
                </c:pt>
                <c:pt idx="547">
                  <c:v>548</c:v>
                </c:pt>
                <c:pt idx="548">
                  <c:v>549</c:v>
                </c:pt>
                <c:pt idx="549">
                  <c:v>550</c:v>
                </c:pt>
                <c:pt idx="550">
                  <c:v>551</c:v>
                </c:pt>
                <c:pt idx="551">
                  <c:v>552</c:v>
                </c:pt>
                <c:pt idx="552">
                  <c:v>553</c:v>
                </c:pt>
                <c:pt idx="553">
                  <c:v>554</c:v>
                </c:pt>
                <c:pt idx="554">
                  <c:v>555</c:v>
                </c:pt>
                <c:pt idx="555">
                  <c:v>556</c:v>
                </c:pt>
                <c:pt idx="556">
                  <c:v>557</c:v>
                </c:pt>
                <c:pt idx="557">
                  <c:v>558</c:v>
                </c:pt>
                <c:pt idx="558">
                  <c:v>559</c:v>
                </c:pt>
                <c:pt idx="559">
                  <c:v>560</c:v>
                </c:pt>
                <c:pt idx="560">
                  <c:v>561</c:v>
                </c:pt>
                <c:pt idx="561">
                  <c:v>562</c:v>
                </c:pt>
                <c:pt idx="562">
                  <c:v>563</c:v>
                </c:pt>
                <c:pt idx="563">
                  <c:v>564</c:v>
                </c:pt>
                <c:pt idx="564">
                  <c:v>565</c:v>
                </c:pt>
                <c:pt idx="565">
                  <c:v>566</c:v>
                </c:pt>
                <c:pt idx="566">
                  <c:v>567</c:v>
                </c:pt>
                <c:pt idx="567">
                  <c:v>568</c:v>
                </c:pt>
                <c:pt idx="568">
                  <c:v>569</c:v>
                </c:pt>
                <c:pt idx="569">
                  <c:v>570</c:v>
                </c:pt>
                <c:pt idx="570">
                  <c:v>571</c:v>
                </c:pt>
                <c:pt idx="571">
                  <c:v>572</c:v>
                </c:pt>
                <c:pt idx="572">
                  <c:v>573</c:v>
                </c:pt>
                <c:pt idx="573">
                  <c:v>574</c:v>
                </c:pt>
                <c:pt idx="574">
                  <c:v>575</c:v>
                </c:pt>
                <c:pt idx="575">
                  <c:v>576</c:v>
                </c:pt>
                <c:pt idx="576">
                  <c:v>577</c:v>
                </c:pt>
                <c:pt idx="577">
                  <c:v>578</c:v>
                </c:pt>
                <c:pt idx="578">
                  <c:v>579</c:v>
                </c:pt>
                <c:pt idx="579">
                  <c:v>580</c:v>
                </c:pt>
                <c:pt idx="580">
                  <c:v>581</c:v>
                </c:pt>
                <c:pt idx="581">
                  <c:v>582</c:v>
                </c:pt>
                <c:pt idx="582">
                  <c:v>583</c:v>
                </c:pt>
                <c:pt idx="583">
                  <c:v>584</c:v>
                </c:pt>
                <c:pt idx="584">
                  <c:v>585</c:v>
                </c:pt>
                <c:pt idx="585">
                  <c:v>586</c:v>
                </c:pt>
                <c:pt idx="586">
                  <c:v>587</c:v>
                </c:pt>
                <c:pt idx="587">
                  <c:v>588</c:v>
                </c:pt>
                <c:pt idx="588">
                  <c:v>589</c:v>
                </c:pt>
                <c:pt idx="589">
                  <c:v>590</c:v>
                </c:pt>
                <c:pt idx="590">
                  <c:v>591</c:v>
                </c:pt>
                <c:pt idx="591">
                  <c:v>592</c:v>
                </c:pt>
                <c:pt idx="592">
                  <c:v>593</c:v>
                </c:pt>
                <c:pt idx="593">
                  <c:v>594</c:v>
                </c:pt>
                <c:pt idx="594">
                  <c:v>595</c:v>
                </c:pt>
                <c:pt idx="595">
                  <c:v>596</c:v>
                </c:pt>
                <c:pt idx="596">
                  <c:v>597</c:v>
                </c:pt>
                <c:pt idx="597">
                  <c:v>598</c:v>
                </c:pt>
                <c:pt idx="598">
                  <c:v>599</c:v>
                </c:pt>
                <c:pt idx="599">
                  <c:v>600</c:v>
                </c:pt>
                <c:pt idx="600">
                  <c:v>601</c:v>
                </c:pt>
                <c:pt idx="601">
                  <c:v>602</c:v>
                </c:pt>
                <c:pt idx="602">
                  <c:v>603</c:v>
                </c:pt>
                <c:pt idx="603">
                  <c:v>604</c:v>
                </c:pt>
                <c:pt idx="604">
                  <c:v>605</c:v>
                </c:pt>
                <c:pt idx="605">
                  <c:v>606</c:v>
                </c:pt>
                <c:pt idx="606">
                  <c:v>607</c:v>
                </c:pt>
                <c:pt idx="607">
                  <c:v>608</c:v>
                </c:pt>
                <c:pt idx="608">
                  <c:v>609</c:v>
                </c:pt>
                <c:pt idx="609">
                  <c:v>610</c:v>
                </c:pt>
                <c:pt idx="610">
                  <c:v>611</c:v>
                </c:pt>
                <c:pt idx="611">
                  <c:v>612</c:v>
                </c:pt>
                <c:pt idx="612">
                  <c:v>613</c:v>
                </c:pt>
                <c:pt idx="613">
                  <c:v>614</c:v>
                </c:pt>
                <c:pt idx="614">
                  <c:v>615</c:v>
                </c:pt>
                <c:pt idx="615">
                  <c:v>616</c:v>
                </c:pt>
                <c:pt idx="616">
                  <c:v>617</c:v>
                </c:pt>
                <c:pt idx="617">
                  <c:v>618</c:v>
                </c:pt>
                <c:pt idx="618">
                  <c:v>619</c:v>
                </c:pt>
                <c:pt idx="619">
                  <c:v>620</c:v>
                </c:pt>
                <c:pt idx="620">
                  <c:v>621</c:v>
                </c:pt>
                <c:pt idx="621">
                  <c:v>622</c:v>
                </c:pt>
                <c:pt idx="622">
                  <c:v>623</c:v>
                </c:pt>
                <c:pt idx="623">
                  <c:v>624</c:v>
                </c:pt>
                <c:pt idx="624">
                  <c:v>625</c:v>
                </c:pt>
                <c:pt idx="625">
                  <c:v>626</c:v>
                </c:pt>
                <c:pt idx="626">
                  <c:v>627</c:v>
                </c:pt>
                <c:pt idx="627">
                  <c:v>628</c:v>
                </c:pt>
                <c:pt idx="628">
                  <c:v>629</c:v>
                </c:pt>
                <c:pt idx="629">
                  <c:v>630</c:v>
                </c:pt>
                <c:pt idx="630">
                  <c:v>631</c:v>
                </c:pt>
                <c:pt idx="631">
                  <c:v>632</c:v>
                </c:pt>
                <c:pt idx="632">
                  <c:v>633</c:v>
                </c:pt>
                <c:pt idx="633">
                  <c:v>634</c:v>
                </c:pt>
                <c:pt idx="634">
                  <c:v>635</c:v>
                </c:pt>
                <c:pt idx="635">
                  <c:v>636</c:v>
                </c:pt>
                <c:pt idx="636">
                  <c:v>637</c:v>
                </c:pt>
                <c:pt idx="637">
                  <c:v>638</c:v>
                </c:pt>
                <c:pt idx="638">
                  <c:v>639</c:v>
                </c:pt>
                <c:pt idx="639">
                  <c:v>640</c:v>
                </c:pt>
                <c:pt idx="640">
                  <c:v>641</c:v>
                </c:pt>
                <c:pt idx="641">
                  <c:v>642</c:v>
                </c:pt>
                <c:pt idx="642">
                  <c:v>643</c:v>
                </c:pt>
                <c:pt idx="643">
                  <c:v>644</c:v>
                </c:pt>
                <c:pt idx="644">
                  <c:v>645</c:v>
                </c:pt>
                <c:pt idx="645">
                  <c:v>646</c:v>
                </c:pt>
                <c:pt idx="646">
                  <c:v>647</c:v>
                </c:pt>
                <c:pt idx="647">
                  <c:v>648</c:v>
                </c:pt>
                <c:pt idx="648">
                  <c:v>649</c:v>
                </c:pt>
                <c:pt idx="649">
                  <c:v>650</c:v>
                </c:pt>
                <c:pt idx="650">
                  <c:v>651</c:v>
                </c:pt>
                <c:pt idx="651">
                  <c:v>652</c:v>
                </c:pt>
                <c:pt idx="652">
                  <c:v>653</c:v>
                </c:pt>
                <c:pt idx="653">
                  <c:v>654</c:v>
                </c:pt>
                <c:pt idx="654">
                  <c:v>655</c:v>
                </c:pt>
                <c:pt idx="655">
                  <c:v>656</c:v>
                </c:pt>
                <c:pt idx="656">
                  <c:v>657</c:v>
                </c:pt>
                <c:pt idx="657">
                  <c:v>658</c:v>
                </c:pt>
                <c:pt idx="658">
                  <c:v>659</c:v>
                </c:pt>
                <c:pt idx="659">
                  <c:v>660</c:v>
                </c:pt>
                <c:pt idx="660">
                  <c:v>661</c:v>
                </c:pt>
                <c:pt idx="661">
                  <c:v>662</c:v>
                </c:pt>
                <c:pt idx="662">
                  <c:v>663</c:v>
                </c:pt>
                <c:pt idx="663">
                  <c:v>664</c:v>
                </c:pt>
                <c:pt idx="664">
                  <c:v>665</c:v>
                </c:pt>
                <c:pt idx="665">
                  <c:v>666</c:v>
                </c:pt>
                <c:pt idx="666">
                  <c:v>667</c:v>
                </c:pt>
                <c:pt idx="667">
                  <c:v>668</c:v>
                </c:pt>
                <c:pt idx="668">
                  <c:v>669</c:v>
                </c:pt>
                <c:pt idx="669">
                  <c:v>670</c:v>
                </c:pt>
                <c:pt idx="670">
                  <c:v>671</c:v>
                </c:pt>
                <c:pt idx="671">
                  <c:v>672</c:v>
                </c:pt>
                <c:pt idx="672">
                  <c:v>673</c:v>
                </c:pt>
                <c:pt idx="673">
                  <c:v>674</c:v>
                </c:pt>
                <c:pt idx="674">
                  <c:v>675</c:v>
                </c:pt>
                <c:pt idx="675">
                  <c:v>676</c:v>
                </c:pt>
                <c:pt idx="676">
                  <c:v>677</c:v>
                </c:pt>
                <c:pt idx="677">
                  <c:v>678</c:v>
                </c:pt>
                <c:pt idx="678">
                  <c:v>679</c:v>
                </c:pt>
                <c:pt idx="679">
                  <c:v>680</c:v>
                </c:pt>
                <c:pt idx="680">
                  <c:v>681</c:v>
                </c:pt>
                <c:pt idx="681">
                  <c:v>682</c:v>
                </c:pt>
                <c:pt idx="682">
                  <c:v>683</c:v>
                </c:pt>
                <c:pt idx="683">
                  <c:v>684</c:v>
                </c:pt>
                <c:pt idx="684">
                  <c:v>685</c:v>
                </c:pt>
                <c:pt idx="685">
                  <c:v>686</c:v>
                </c:pt>
                <c:pt idx="686">
                  <c:v>687</c:v>
                </c:pt>
                <c:pt idx="687">
                  <c:v>688</c:v>
                </c:pt>
                <c:pt idx="688">
                  <c:v>689</c:v>
                </c:pt>
                <c:pt idx="689">
                  <c:v>690</c:v>
                </c:pt>
                <c:pt idx="690">
                  <c:v>691</c:v>
                </c:pt>
                <c:pt idx="691">
                  <c:v>692</c:v>
                </c:pt>
                <c:pt idx="692">
                  <c:v>693</c:v>
                </c:pt>
                <c:pt idx="693">
                  <c:v>694</c:v>
                </c:pt>
                <c:pt idx="694">
                  <c:v>695</c:v>
                </c:pt>
                <c:pt idx="695">
                  <c:v>696</c:v>
                </c:pt>
                <c:pt idx="696">
                  <c:v>697</c:v>
                </c:pt>
                <c:pt idx="697">
                  <c:v>698</c:v>
                </c:pt>
                <c:pt idx="698">
                  <c:v>699</c:v>
                </c:pt>
                <c:pt idx="699">
                  <c:v>700</c:v>
                </c:pt>
                <c:pt idx="700">
                  <c:v>701</c:v>
                </c:pt>
                <c:pt idx="701">
                  <c:v>702</c:v>
                </c:pt>
                <c:pt idx="702">
                  <c:v>703</c:v>
                </c:pt>
                <c:pt idx="703">
                  <c:v>704</c:v>
                </c:pt>
                <c:pt idx="704">
                  <c:v>705</c:v>
                </c:pt>
                <c:pt idx="705">
                  <c:v>706</c:v>
                </c:pt>
                <c:pt idx="706">
                  <c:v>707</c:v>
                </c:pt>
                <c:pt idx="707">
                  <c:v>708</c:v>
                </c:pt>
                <c:pt idx="708">
                  <c:v>709</c:v>
                </c:pt>
                <c:pt idx="709">
                  <c:v>710</c:v>
                </c:pt>
                <c:pt idx="710">
                  <c:v>711</c:v>
                </c:pt>
                <c:pt idx="711">
                  <c:v>712</c:v>
                </c:pt>
                <c:pt idx="712">
                  <c:v>713</c:v>
                </c:pt>
                <c:pt idx="713">
                  <c:v>714</c:v>
                </c:pt>
                <c:pt idx="714">
                  <c:v>715</c:v>
                </c:pt>
                <c:pt idx="715">
                  <c:v>716</c:v>
                </c:pt>
                <c:pt idx="716">
                  <c:v>717</c:v>
                </c:pt>
                <c:pt idx="717">
                  <c:v>718</c:v>
                </c:pt>
                <c:pt idx="718">
                  <c:v>719</c:v>
                </c:pt>
                <c:pt idx="719">
                  <c:v>720</c:v>
                </c:pt>
                <c:pt idx="720">
                  <c:v>721</c:v>
                </c:pt>
                <c:pt idx="721">
                  <c:v>722</c:v>
                </c:pt>
                <c:pt idx="722">
                  <c:v>723</c:v>
                </c:pt>
                <c:pt idx="723">
                  <c:v>724</c:v>
                </c:pt>
                <c:pt idx="724">
                  <c:v>725</c:v>
                </c:pt>
                <c:pt idx="725">
                  <c:v>726</c:v>
                </c:pt>
                <c:pt idx="726">
                  <c:v>727</c:v>
                </c:pt>
                <c:pt idx="727">
                  <c:v>728</c:v>
                </c:pt>
                <c:pt idx="728">
                  <c:v>729</c:v>
                </c:pt>
                <c:pt idx="729">
                  <c:v>730</c:v>
                </c:pt>
                <c:pt idx="730">
                  <c:v>731</c:v>
                </c:pt>
                <c:pt idx="731">
                  <c:v>732</c:v>
                </c:pt>
                <c:pt idx="732">
                  <c:v>733</c:v>
                </c:pt>
                <c:pt idx="733">
                  <c:v>734</c:v>
                </c:pt>
                <c:pt idx="734">
                  <c:v>735</c:v>
                </c:pt>
                <c:pt idx="735">
                  <c:v>736</c:v>
                </c:pt>
                <c:pt idx="736">
                  <c:v>737</c:v>
                </c:pt>
                <c:pt idx="737">
                  <c:v>738</c:v>
                </c:pt>
                <c:pt idx="738">
                  <c:v>739</c:v>
                </c:pt>
                <c:pt idx="739">
                  <c:v>740</c:v>
                </c:pt>
                <c:pt idx="740">
                  <c:v>741</c:v>
                </c:pt>
                <c:pt idx="741">
                  <c:v>742</c:v>
                </c:pt>
                <c:pt idx="742">
                  <c:v>743</c:v>
                </c:pt>
                <c:pt idx="743">
                  <c:v>744</c:v>
                </c:pt>
                <c:pt idx="744">
                  <c:v>745</c:v>
                </c:pt>
                <c:pt idx="745">
                  <c:v>746</c:v>
                </c:pt>
                <c:pt idx="746">
                  <c:v>747</c:v>
                </c:pt>
                <c:pt idx="747">
                  <c:v>748</c:v>
                </c:pt>
                <c:pt idx="748">
                  <c:v>749</c:v>
                </c:pt>
                <c:pt idx="749">
                  <c:v>750</c:v>
                </c:pt>
                <c:pt idx="750">
                  <c:v>751</c:v>
                </c:pt>
                <c:pt idx="751">
                  <c:v>752</c:v>
                </c:pt>
                <c:pt idx="752">
                  <c:v>753</c:v>
                </c:pt>
                <c:pt idx="753">
                  <c:v>754</c:v>
                </c:pt>
                <c:pt idx="754">
                  <c:v>755</c:v>
                </c:pt>
                <c:pt idx="755">
                  <c:v>756</c:v>
                </c:pt>
                <c:pt idx="756">
                  <c:v>757</c:v>
                </c:pt>
                <c:pt idx="757">
                  <c:v>758</c:v>
                </c:pt>
                <c:pt idx="758">
                  <c:v>759</c:v>
                </c:pt>
                <c:pt idx="759">
                  <c:v>760</c:v>
                </c:pt>
                <c:pt idx="760">
                  <c:v>761</c:v>
                </c:pt>
                <c:pt idx="761">
                  <c:v>762</c:v>
                </c:pt>
                <c:pt idx="762">
                  <c:v>763</c:v>
                </c:pt>
                <c:pt idx="763">
                  <c:v>764</c:v>
                </c:pt>
                <c:pt idx="764">
                  <c:v>765</c:v>
                </c:pt>
                <c:pt idx="765">
                  <c:v>766</c:v>
                </c:pt>
                <c:pt idx="766">
                  <c:v>767</c:v>
                </c:pt>
                <c:pt idx="767">
                  <c:v>768</c:v>
                </c:pt>
                <c:pt idx="768">
                  <c:v>769</c:v>
                </c:pt>
                <c:pt idx="769">
                  <c:v>770</c:v>
                </c:pt>
                <c:pt idx="770">
                  <c:v>771</c:v>
                </c:pt>
                <c:pt idx="771">
                  <c:v>772</c:v>
                </c:pt>
                <c:pt idx="772">
                  <c:v>773</c:v>
                </c:pt>
                <c:pt idx="773">
                  <c:v>774</c:v>
                </c:pt>
                <c:pt idx="774">
                  <c:v>775</c:v>
                </c:pt>
                <c:pt idx="775">
                  <c:v>776</c:v>
                </c:pt>
                <c:pt idx="776">
                  <c:v>777</c:v>
                </c:pt>
                <c:pt idx="777">
                  <c:v>778</c:v>
                </c:pt>
                <c:pt idx="778">
                  <c:v>779</c:v>
                </c:pt>
                <c:pt idx="779">
                  <c:v>780</c:v>
                </c:pt>
                <c:pt idx="780">
                  <c:v>781</c:v>
                </c:pt>
                <c:pt idx="781">
                  <c:v>782</c:v>
                </c:pt>
                <c:pt idx="782">
                  <c:v>783</c:v>
                </c:pt>
                <c:pt idx="783">
                  <c:v>784</c:v>
                </c:pt>
                <c:pt idx="784">
                  <c:v>785</c:v>
                </c:pt>
                <c:pt idx="785">
                  <c:v>786</c:v>
                </c:pt>
                <c:pt idx="786">
                  <c:v>787</c:v>
                </c:pt>
                <c:pt idx="787">
                  <c:v>788</c:v>
                </c:pt>
                <c:pt idx="788">
                  <c:v>789</c:v>
                </c:pt>
                <c:pt idx="789">
                  <c:v>790</c:v>
                </c:pt>
                <c:pt idx="790">
                  <c:v>791</c:v>
                </c:pt>
                <c:pt idx="791">
                  <c:v>792</c:v>
                </c:pt>
                <c:pt idx="792">
                  <c:v>793</c:v>
                </c:pt>
                <c:pt idx="793">
                  <c:v>794</c:v>
                </c:pt>
                <c:pt idx="794">
                  <c:v>795</c:v>
                </c:pt>
                <c:pt idx="795">
                  <c:v>796</c:v>
                </c:pt>
                <c:pt idx="796">
                  <c:v>797</c:v>
                </c:pt>
                <c:pt idx="797">
                  <c:v>798</c:v>
                </c:pt>
                <c:pt idx="798">
                  <c:v>799</c:v>
                </c:pt>
                <c:pt idx="799">
                  <c:v>800</c:v>
                </c:pt>
                <c:pt idx="800">
                  <c:v>801</c:v>
                </c:pt>
                <c:pt idx="801">
                  <c:v>802</c:v>
                </c:pt>
                <c:pt idx="802">
                  <c:v>803</c:v>
                </c:pt>
                <c:pt idx="803">
                  <c:v>804</c:v>
                </c:pt>
                <c:pt idx="804">
                  <c:v>805</c:v>
                </c:pt>
                <c:pt idx="805">
                  <c:v>806</c:v>
                </c:pt>
                <c:pt idx="806">
                  <c:v>807</c:v>
                </c:pt>
                <c:pt idx="807">
                  <c:v>808</c:v>
                </c:pt>
                <c:pt idx="808">
                  <c:v>809</c:v>
                </c:pt>
                <c:pt idx="809">
                  <c:v>810</c:v>
                </c:pt>
                <c:pt idx="810">
                  <c:v>811</c:v>
                </c:pt>
                <c:pt idx="811">
                  <c:v>812</c:v>
                </c:pt>
                <c:pt idx="812">
                  <c:v>813</c:v>
                </c:pt>
                <c:pt idx="813">
                  <c:v>814</c:v>
                </c:pt>
                <c:pt idx="814">
                  <c:v>815</c:v>
                </c:pt>
                <c:pt idx="815">
                  <c:v>816</c:v>
                </c:pt>
                <c:pt idx="816">
                  <c:v>817</c:v>
                </c:pt>
                <c:pt idx="817">
                  <c:v>818</c:v>
                </c:pt>
                <c:pt idx="818">
                  <c:v>819</c:v>
                </c:pt>
                <c:pt idx="819">
                  <c:v>820</c:v>
                </c:pt>
                <c:pt idx="820">
                  <c:v>821</c:v>
                </c:pt>
                <c:pt idx="821">
                  <c:v>822</c:v>
                </c:pt>
                <c:pt idx="822">
                  <c:v>823</c:v>
                </c:pt>
                <c:pt idx="823">
                  <c:v>824</c:v>
                </c:pt>
                <c:pt idx="824">
                  <c:v>825</c:v>
                </c:pt>
                <c:pt idx="825">
                  <c:v>826</c:v>
                </c:pt>
                <c:pt idx="826">
                  <c:v>827</c:v>
                </c:pt>
                <c:pt idx="827">
                  <c:v>828</c:v>
                </c:pt>
                <c:pt idx="828">
                  <c:v>829</c:v>
                </c:pt>
                <c:pt idx="829">
                  <c:v>830</c:v>
                </c:pt>
                <c:pt idx="830">
                  <c:v>831</c:v>
                </c:pt>
                <c:pt idx="831">
                  <c:v>832</c:v>
                </c:pt>
                <c:pt idx="832">
                  <c:v>833</c:v>
                </c:pt>
                <c:pt idx="833">
                  <c:v>834</c:v>
                </c:pt>
                <c:pt idx="834">
                  <c:v>835</c:v>
                </c:pt>
                <c:pt idx="835">
                  <c:v>836</c:v>
                </c:pt>
                <c:pt idx="836">
                  <c:v>837</c:v>
                </c:pt>
                <c:pt idx="837">
                  <c:v>838</c:v>
                </c:pt>
                <c:pt idx="838">
                  <c:v>839</c:v>
                </c:pt>
                <c:pt idx="839">
                  <c:v>840</c:v>
                </c:pt>
                <c:pt idx="840">
                  <c:v>841</c:v>
                </c:pt>
                <c:pt idx="841">
                  <c:v>842</c:v>
                </c:pt>
                <c:pt idx="842">
                  <c:v>843</c:v>
                </c:pt>
                <c:pt idx="843">
                  <c:v>844</c:v>
                </c:pt>
                <c:pt idx="844">
                  <c:v>845</c:v>
                </c:pt>
                <c:pt idx="845">
                  <c:v>846</c:v>
                </c:pt>
                <c:pt idx="846">
                  <c:v>847</c:v>
                </c:pt>
                <c:pt idx="847">
                  <c:v>848</c:v>
                </c:pt>
                <c:pt idx="848">
                  <c:v>849</c:v>
                </c:pt>
                <c:pt idx="849">
                  <c:v>850</c:v>
                </c:pt>
                <c:pt idx="850">
                  <c:v>851</c:v>
                </c:pt>
                <c:pt idx="851">
                  <c:v>852</c:v>
                </c:pt>
                <c:pt idx="852">
                  <c:v>853</c:v>
                </c:pt>
                <c:pt idx="853">
                  <c:v>854</c:v>
                </c:pt>
                <c:pt idx="854">
                  <c:v>855</c:v>
                </c:pt>
                <c:pt idx="855">
                  <c:v>856</c:v>
                </c:pt>
                <c:pt idx="856">
                  <c:v>857</c:v>
                </c:pt>
                <c:pt idx="857">
                  <c:v>858</c:v>
                </c:pt>
                <c:pt idx="858">
                  <c:v>859</c:v>
                </c:pt>
                <c:pt idx="859">
                  <c:v>860</c:v>
                </c:pt>
                <c:pt idx="860">
                  <c:v>861</c:v>
                </c:pt>
                <c:pt idx="861">
                  <c:v>862</c:v>
                </c:pt>
                <c:pt idx="862">
                  <c:v>863</c:v>
                </c:pt>
                <c:pt idx="863">
                  <c:v>864</c:v>
                </c:pt>
              </c:numCache>
            </c:numRef>
          </c:cat>
          <c:val>
            <c:numRef>
              <c:f>'Flat No Based'!$E$2:$E$865</c:f>
              <c:numCache>
                <c:formatCode>General</c:formatCode>
                <c:ptCount val="86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pt idx="361">
                  <c:v>0</c:v>
                </c:pt>
                <c:pt idx="362">
                  <c:v>0</c:v>
                </c:pt>
                <c:pt idx="363">
                  <c:v>0</c:v>
                </c:pt>
                <c:pt idx="364">
                  <c:v>0</c:v>
                </c:pt>
                <c:pt idx="365">
                  <c:v>0</c:v>
                </c:pt>
                <c:pt idx="366">
                  <c:v>0</c:v>
                </c:pt>
                <c:pt idx="367">
                  <c:v>0</c:v>
                </c:pt>
                <c:pt idx="368">
                  <c:v>0</c:v>
                </c:pt>
                <c:pt idx="369">
                  <c:v>0</c:v>
                </c:pt>
                <c:pt idx="370">
                  <c:v>0</c:v>
                </c:pt>
                <c:pt idx="371">
                  <c:v>0</c:v>
                </c:pt>
                <c:pt idx="372">
                  <c:v>0</c:v>
                </c:pt>
                <c:pt idx="373">
                  <c:v>0</c:v>
                </c:pt>
                <c:pt idx="374">
                  <c:v>0</c:v>
                </c:pt>
                <c:pt idx="375">
                  <c:v>0</c:v>
                </c:pt>
                <c:pt idx="376">
                  <c:v>0</c:v>
                </c:pt>
                <c:pt idx="377">
                  <c:v>0</c:v>
                </c:pt>
                <c:pt idx="378">
                  <c:v>0</c:v>
                </c:pt>
                <c:pt idx="379">
                  <c:v>0</c:v>
                </c:pt>
                <c:pt idx="380">
                  <c:v>0</c:v>
                </c:pt>
                <c:pt idx="381">
                  <c:v>0</c:v>
                </c:pt>
                <c:pt idx="382">
                  <c:v>0</c:v>
                </c:pt>
                <c:pt idx="383">
                  <c:v>0</c:v>
                </c:pt>
                <c:pt idx="384">
                  <c:v>0</c:v>
                </c:pt>
                <c:pt idx="385">
                  <c:v>0</c:v>
                </c:pt>
                <c:pt idx="386">
                  <c:v>0</c:v>
                </c:pt>
                <c:pt idx="387">
                  <c:v>0</c:v>
                </c:pt>
                <c:pt idx="388">
                  <c:v>0</c:v>
                </c:pt>
                <c:pt idx="389">
                  <c:v>0</c:v>
                </c:pt>
                <c:pt idx="390">
                  <c:v>0</c:v>
                </c:pt>
                <c:pt idx="391">
                  <c:v>0</c:v>
                </c:pt>
                <c:pt idx="392">
                  <c:v>0</c:v>
                </c:pt>
                <c:pt idx="393">
                  <c:v>0</c:v>
                </c:pt>
                <c:pt idx="394">
                  <c:v>0</c:v>
                </c:pt>
                <c:pt idx="395">
                  <c:v>0</c:v>
                </c:pt>
                <c:pt idx="396">
                  <c:v>0</c:v>
                </c:pt>
                <c:pt idx="397">
                  <c:v>0</c:v>
                </c:pt>
                <c:pt idx="398">
                  <c:v>0</c:v>
                </c:pt>
                <c:pt idx="399">
                  <c:v>0</c:v>
                </c:pt>
                <c:pt idx="400">
                  <c:v>0</c:v>
                </c:pt>
                <c:pt idx="401">
                  <c:v>0</c:v>
                </c:pt>
                <c:pt idx="402">
                  <c:v>0</c:v>
                </c:pt>
                <c:pt idx="403">
                  <c:v>0</c:v>
                </c:pt>
                <c:pt idx="404">
                  <c:v>0</c:v>
                </c:pt>
                <c:pt idx="405">
                  <c:v>0</c:v>
                </c:pt>
                <c:pt idx="406">
                  <c:v>0</c:v>
                </c:pt>
                <c:pt idx="407">
                  <c:v>0</c:v>
                </c:pt>
                <c:pt idx="408">
                  <c:v>0</c:v>
                </c:pt>
                <c:pt idx="409">
                  <c:v>0</c:v>
                </c:pt>
                <c:pt idx="410">
                  <c:v>0</c:v>
                </c:pt>
                <c:pt idx="411">
                  <c:v>0</c:v>
                </c:pt>
                <c:pt idx="412">
                  <c:v>0</c:v>
                </c:pt>
                <c:pt idx="413">
                  <c:v>0</c:v>
                </c:pt>
                <c:pt idx="414">
                  <c:v>0</c:v>
                </c:pt>
                <c:pt idx="415">
                  <c:v>0</c:v>
                </c:pt>
                <c:pt idx="416">
                  <c:v>0</c:v>
                </c:pt>
                <c:pt idx="417">
                  <c:v>0</c:v>
                </c:pt>
                <c:pt idx="418">
                  <c:v>0</c:v>
                </c:pt>
                <c:pt idx="419">
                  <c:v>0</c:v>
                </c:pt>
                <c:pt idx="420">
                  <c:v>0</c:v>
                </c:pt>
                <c:pt idx="421">
                  <c:v>0</c:v>
                </c:pt>
                <c:pt idx="422">
                  <c:v>0</c:v>
                </c:pt>
                <c:pt idx="423">
                  <c:v>0</c:v>
                </c:pt>
                <c:pt idx="424">
                  <c:v>0</c:v>
                </c:pt>
                <c:pt idx="425">
                  <c:v>0</c:v>
                </c:pt>
                <c:pt idx="426">
                  <c:v>0</c:v>
                </c:pt>
                <c:pt idx="427">
                  <c:v>0</c:v>
                </c:pt>
                <c:pt idx="428">
                  <c:v>0</c:v>
                </c:pt>
                <c:pt idx="429">
                  <c:v>0</c:v>
                </c:pt>
                <c:pt idx="430">
                  <c:v>0</c:v>
                </c:pt>
                <c:pt idx="431">
                  <c:v>0</c:v>
                </c:pt>
                <c:pt idx="432">
                  <c:v>0</c:v>
                </c:pt>
                <c:pt idx="433">
                  <c:v>0</c:v>
                </c:pt>
                <c:pt idx="434">
                  <c:v>0</c:v>
                </c:pt>
                <c:pt idx="435">
                  <c:v>0</c:v>
                </c:pt>
                <c:pt idx="436">
                  <c:v>0</c:v>
                </c:pt>
                <c:pt idx="437">
                  <c:v>0</c:v>
                </c:pt>
                <c:pt idx="438">
                  <c:v>0</c:v>
                </c:pt>
                <c:pt idx="439">
                  <c:v>0</c:v>
                </c:pt>
                <c:pt idx="440">
                  <c:v>0</c:v>
                </c:pt>
                <c:pt idx="441">
                  <c:v>0</c:v>
                </c:pt>
                <c:pt idx="442">
                  <c:v>0</c:v>
                </c:pt>
                <c:pt idx="443">
                  <c:v>0</c:v>
                </c:pt>
                <c:pt idx="444">
                  <c:v>0</c:v>
                </c:pt>
                <c:pt idx="445">
                  <c:v>0</c:v>
                </c:pt>
                <c:pt idx="446">
                  <c:v>0</c:v>
                </c:pt>
                <c:pt idx="447">
                  <c:v>0</c:v>
                </c:pt>
                <c:pt idx="448">
                  <c:v>0</c:v>
                </c:pt>
                <c:pt idx="449">
                  <c:v>0</c:v>
                </c:pt>
                <c:pt idx="450">
                  <c:v>0</c:v>
                </c:pt>
                <c:pt idx="451">
                  <c:v>0</c:v>
                </c:pt>
                <c:pt idx="452">
                  <c:v>0</c:v>
                </c:pt>
                <c:pt idx="453">
                  <c:v>0</c:v>
                </c:pt>
                <c:pt idx="454">
                  <c:v>0</c:v>
                </c:pt>
                <c:pt idx="455">
                  <c:v>0</c:v>
                </c:pt>
                <c:pt idx="456">
                  <c:v>0</c:v>
                </c:pt>
                <c:pt idx="457">
                  <c:v>0</c:v>
                </c:pt>
                <c:pt idx="458">
                  <c:v>0</c:v>
                </c:pt>
                <c:pt idx="459">
                  <c:v>0</c:v>
                </c:pt>
                <c:pt idx="460">
                  <c:v>0</c:v>
                </c:pt>
                <c:pt idx="461">
                  <c:v>0</c:v>
                </c:pt>
                <c:pt idx="462">
                  <c:v>0</c:v>
                </c:pt>
                <c:pt idx="463">
                  <c:v>0</c:v>
                </c:pt>
                <c:pt idx="464">
                  <c:v>0</c:v>
                </c:pt>
                <c:pt idx="465">
                  <c:v>0</c:v>
                </c:pt>
                <c:pt idx="466">
                  <c:v>0</c:v>
                </c:pt>
                <c:pt idx="467">
                  <c:v>0</c:v>
                </c:pt>
                <c:pt idx="468">
                  <c:v>0</c:v>
                </c:pt>
                <c:pt idx="469">
                  <c:v>0</c:v>
                </c:pt>
                <c:pt idx="470">
                  <c:v>0</c:v>
                </c:pt>
                <c:pt idx="471">
                  <c:v>0</c:v>
                </c:pt>
                <c:pt idx="472">
                  <c:v>0</c:v>
                </c:pt>
                <c:pt idx="473">
                  <c:v>0</c:v>
                </c:pt>
                <c:pt idx="474">
                  <c:v>0</c:v>
                </c:pt>
                <c:pt idx="475">
                  <c:v>0</c:v>
                </c:pt>
                <c:pt idx="476">
                  <c:v>0</c:v>
                </c:pt>
                <c:pt idx="477">
                  <c:v>0</c:v>
                </c:pt>
                <c:pt idx="478">
                  <c:v>0</c:v>
                </c:pt>
                <c:pt idx="479">
                  <c:v>0</c:v>
                </c:pt>
                <c:pt idx="480">
                  <c:v>0</c:v>
                </c:pt>
                <c:pt idx="481">
                  <c:v>0</c:v>
                </c:pt>
                <c:pt idx="482">
                  <c:v>0</c:v>
                </c:pt>
                <c:pt idx="483">
                  <c:v>0</c:v>
                </c:pt>
                <c:pt idx="484">
                  <c:v>0</c:v>
                </c:pt>
                <c:pt idx="485">
                  <c:v>0</c:v>
                </c:pt>
                <c:pt idx="486">
                  <c:v>0</c:v>
                </c:pt>
                <c:pt idx="487">
                  <c:v>0</c:v>
                </c:pt>
                <c:pt idx="488">
                  <c:v>0</c:v>
                </c:pt>
                <c:pt idx="489">
                  <c:v>0</c:v>
                </c:pt>
                <c:pt idx="490">
                  <c:v>0</c:v>
                </c:pt>
                <c:pt idx="491">
                  <c:v>0</c:v>
                </c:pt>
                <c:pt idx="492">
                  <c:v>0</c:v>
                </c:pt>
                <c:pt idx="493">
                  <c:v>0</c:v>
                </c:pt>
                <c:pt idx="494">
                  <c:v>0</c:v>
                </c:pt>
                <c:pt idx="495">
                  <c:v>0</c:v>
                </c:pt>
                <c:pt idx="496">
                  <c:v>0</c:v>
                </c:pt>
                <c:pt idx="497">
                  <c:v>0</c:v>
                </c:pt>
                <c:pt idx="498">
                  <c:v>0</c:v>
                </c:pt>
                <c:pt idx="499">
                  <c:v>0</c:v>
                </c:pt>
                <c:pt idx="500">
                  <c:v>0</c:v>
                </c:pt>
                <c:pt idx="501">
                  <c:v>0</c:v>
                </c:pt>
                <c:pt idx="502">
                  <c:v>0</c:v>
                </c:pt>
                <c:pt idx="503">
                  <c:v>0</c:v>
                </c:pt>
                <c:pt idx="504">
                  <c:v>0</c:v>
                </c:pt>
                <c:pt idx="505">
                  <c:v>0</c:v>
                </c:pt>
                <c:pt idx="506">
                  <c:v>0</c:v>
                </c:pt>
                <c:pt idx="507">
                  <c:v>0</c:v>
                </c:pt>
                <c:pt idx="508">
                  <c:v>0</c:v>
                </c:pt>
                <c:pt idx="509">
                  <c:v>0</c:v>
                </c:pt>
                <c:pt idx="510">
                  <c:v>0</c:v>
                </c:pt>
                <c:pt idx="511">
                  <c:v>0</c:v>
                </c:pt>
                <c:pt idx="512">
                  <c:v>0</c:v>
                </c:pt>
                <c:pt idx="513">
                  <c:v>0</c:v>
                </c:pt>
                <c:pt idx="514">
                  <c:v>0</c:v>
                </c:pt>
                <c:pt idx="515">
                  <c:v>0</c:v>
                </c:pt>
                <c:pt idx="516">
                  <c:v>0</c:v>
                </c:pt>
                <c:pt idx="517">
                  <c:v>0</c:v>
                </c:pt>
                <c:pt idx="518">
                  <c:v>0</c:v>
                </c:pt>
                <c:pt idx="519">
                  <c:v>0</c:v>
                </c:pt>
                <c:pt idx="520">
                  <c:v>0</c:v>
                </c:pt>
                <c:pt idx="521">
                  <c:v>0</c:v>
                </c:pt>
                <c:pt idx="522">
                  <c:v>0</c:v>
                </c:pt>
                <c:pt idx="523">
                  <c:v>0</c:v>
                </c:pt>
                <c:pt idx="524">
                  <c:v>0</c:v>
                </c:pt>
                <c:pt idx="525">
                  <c:v>0</c:v>
                </c:pt>
                <c:pt idx="526">
                  <c:v>0</c:v>
                </c:pt>
                <c:pt idx="527">
                  <c:v>0</c:v>
                </c:pt>
                <c:pt idx="528">
                  <c:v>0</c:v>
                </c:pt>
                <c:pt idx="529">
                  <c:v>0</c:v>
                </c:pt>
                <c:pt idx="530">
                  <c:v>0</c:v>
                </c:pt>
                <c:pt idx="531">
                  <c:v>0</c:v>
                </c:pt>
                <c:pt idx="532">
                  <c:v>0</c:v>
                </c:pt>
                <c:pt idx="533">
                  <c:v>0</c:v>
                </c:pt>
                <c:pt idx="534">
                  <c:v>0</c:v>
                </c:pt>
                <c:pt idx="535">
                  <c:v>0</c:v>
                </c:pt>
                <c:pt idx="536">
                  <c:v>0</c:v>
                </c:pt>
                <c:pt idx="537">
                  <c:v>0</c:v>
                </c:pt>
                <c:pt idx="538">
                  <c:v>0</c:v>
                </c:pt>
                <c:pt idx="539">
                  <c:v>0</c:v>
                </c:pt>
                <c:pt idx="540">
                  <c:v>0</c:v>
                </c:pt>
                <c:pt idx="541">
                  <c:v>0</c:v>
                </c:pt>
                <c:pt idx="542">
                  <c:v>0</c:v>
                </c:pt>
                <c:pt idx="543">
                  <c:v>0</c:v>
                </c:pt>
                <c:pt idx="544">
                  <c:v>0</c:v>
                </c:pt>
                <c:pt idx="545">
                  <c:v>0</c:v>
                </c:pt>
                <c:pt idx="546">
                  <c:v>0</c:v>
                </c:pt>
                <c:pt idx="547">
                  <c:v>0</c:v>
                </c:pt>
                <c:pt idx="548">
                  <c:v>0</c:v>
                </c:pt>
                <c:pt idx="549">
                  <c:v>0</c:v>
                </c:pt>
                <c:pt idx="550">
                  <c:v>0</c:v>
                </c:pt>
                <c:pt idx="551">
                  <c:v>0</c:v>
                </c:pt>
                <c:pt idx="552">
                  <c:v>0</c:v>
                </c:pt>
                <c:pt idx="553">
                  <c:v>0</c:v>
                </c:pt>
                <c:pt idx="554">
                  <c:v>0</c:v>
                </c:pt>
                <c:pt idx="555">
                  <c:v>0</c:v>
                </c:pt>
                <c:pt idx="556">
                  <c:v>0</c:v>
                </c:pt>
                <c:pt idx="557">
                  <c:v>0</c:v>
                </c:pt>
                <c:pt idx="558">
                  <c:v>0</c:v>
                </c:pt>
                <c:pt idx="559">
                  <c:v>0</c:v>
                </c:pt>
                <c:pt idx="560">
                  <c:v>0</c:v>
                </c:pt>
                <c:pt idx="561">
                  <c:v>0</c:v>
                </c:pt>
                <c:pt idx="562">
                  <c:v>0</c:v>
                </c:pt>
                <c:pt idx="563">
                  <c:v>0</c:v>
                </c:pt>
                <c:pt idx="564">
                  <c:v>0</c:v>
                </c:pt>
                <c:pt idx="565">
                  <c:v>0</c:v>
                </c:pt>
                <c:pt idx="566">
                  <c:v>0</c:v>
                </c:pt>
                <c:pt idx="567">
                  <c:v>0</c:v>
                </c:pt>
                <c:pt idx="568">
                  <c:v>0</c:v>
                </c:pt>
                <c:pt idx="569">
                  <c:v>0</c:v>
                </c:pt>
                <c:pt idx="570">
                  <c:v>0</c:v>
                </c:pt>
                <c:pt idx="571">
                  <c:v>0</c:v>
                </c:pt>
                <c:pt idx="572">
                  <c:v>0</c:v>
                </c:pt>
                <c:pt idx="573">
                  <c:v>0</c:v>
                </c:pt>
                <c:pt idx="574">
                  <c:v>0</c:v>
                </c:pt>
                <c:pt idx="575">
                  <c:v>0</c:v>
                </c:pt>
                <c:pt idx="576">
                  <c:v>0</c:v>
                </c:pt>
                <c:pt idx="577">
                  <c:v>0</c:v>
                </c:pt>
                <c:pt idx="578">
                  <c:v>0</c:v>
                </c:pt>
                <c:pt idx="579">
                  <c:v>0</c:v>
                </c:pt>
                <c:pt idx="580">
                  <c:v>0</c:v>
                </c:pt>
                <c:pt idx="581">
                  <c:v>0</c:v>
                </c:pt>
                <c:pt idx="582">
                  <c:v>0</c:v>
                </c:pt>
                <c:pt idx="583">
                  <c:v>0</c:v>
                </c:pt>
                <c:pt idx="584">
                  <c:v>0</c:v>
                </c:pt>
                <c:pt idx="585">
                  <c:v>0</c:v>
                </c:pt>
                <c:pt idx="586">
                  <c:v>0</c:v>
                </c:pt>
                <c:pt idx="587">
                  <c:v>0</c:v>
                </c:pt>
                <c:pt idx="588">
                  <c:v>0</c:v>
                </c:pt>
                <c:pt idx="589">
                  <c:v>0</c:v>
                </c:pt>
                <c:pt idx="590">
                  <c:v>0</c:v>
                </c:pt>
                <c:pt idx="591">
                  <c:v>0</c:v>
                </c:pt>
                <c:pt idx="592">
                  <c:v>0</c:v>
                </c:pt>
                <c:pt idx="593">
                  <c:v>0</c:v>
                </c:pt>
                <c:pt idx="594">
                  <c:v>0</c:v>
                </c:pt>
                <c:pt idx="595">
                  <c:v>0</c:v>
                </c:pt>
                <c:pt idx="596">
                  <c:v>0</c:v>
                </c:pt>
                <c:pt idx="597">
                  <c:v>0</c:v>
                </c:pt>
                <c:pt idx="598">
                  <c:v>0</c:v>
                </c:pt>
                <c:pt idx="599">
                  <c:v>0</c:v>
                </c:pt>
                <c:pt idx="600">
                  <c:v>0</c:v>
                </c:pt>
                <c:pt idx="601">
                  <c:v>0</c:v>
                </c:pt>
                <c:pt idx="602">
                  <c:v>0</c:v>
                </c:pt>
                <c:pt idx="603">
                  <c:v>0</c:v>
                </c:pt>
                <c:pt idx="604">
                  <c:v>0</c:v>
                </c:pt>
                <c:pt idx="605">
                  <c:v>0</c:v>
                </c:pt>
                <c:pt idx="606">
                  <c:v>0</c:v>
                </c:pt>
                <c:pt idx="607">
                  <c:v>0</c:v>
                </c:pt>
                <c:pt idx="608">
                  <c:v>0</c:v>
                </c:pt>
                <c:pt idx="609">
                  <c:v>0</c:v>
                </c:pt>
                <c:pt idx="610">
                  <c:v>0</c:v>
                </c:pt>
                <c:pt idx="611">
                  <c:v>0</c:v>
                </c:pt>
                <c:pt idx="612">
                  <c:v>0</c:v>
                </c:pt>
                <c:pt idx="613">
                  <c:v>0</c:v>
                </c:pt>
                <c:pt idx="614">
                  <c:v>0</c:v>
                </c:pt>
                <c:pt idx="615">
                  <c:v>0</c:v>
                </c:pt>
                <c:pt idx="616">
                  <c:v>0</c:v>
                </c:pt>
                <c:pt idx="617">
                  <c:v>0</c:v>
                </c:pt>
                <c:pt idx="618">
                  <c:v>0</c:v>
                </c:pt>
                <c:pt idx="619">
                  <c:v>0</c:v>
                </c:pt>
                <c:pt idx="620">
                  <c:v>0</c:v>
                </c:pt>
                <c:pt idx="621">
                  <c:v>0</c:v>
                </c:pt>
                <c:pt idx="622">
                  <c:v>0</c:v>
                </c:pt>
                <c:pt idx="623">
                  <c:v>0</c:v>
                </c:pt>
                <c:pt idx="624">
                  <c:v>0</c:v>
                </c:pt>
                <c:pt idx="625">
                  <c:v>0</c:v>
                </c:pt>
                <c:pt idx="626">
                  <c:v>0</c:v>
                </c:pt>
                <c:pt idx="627">
                  <c:v>0</c:v>
                </c:pt>
                <c:pt idx="628">
                  <c:v>0</c:v>
                </c:pt>
                <c:pt idx="629">
                  <c:v>0</c:v>
                </c:pt>
                <c:pt idx="630">
                  <c:v>0</c:v>
                </c:pt>
                <c:pt idx="631">
                  <c:v>0</c:v>
                </c:pt>
                <c:pt idx="632">
                  <c:v>0</c:v>
                </c:pt>
                <c:pt idx="633">
                  <c:v>0</c:v>
                </c:pt>
                <c:pt idx="634">
                  <c:v>0</c:v>
                </c:pt>
                <c:pt idx="635">
                  <c:v>0</c:v>
                </c:pt>
                <c:pt idx="636">
                  <c:v>0</c:v>
                </c:pt>
                <c:pt idx="637">
                  <c:v>0</c:v>
                </c:pt>
                <c:pt idx="638">
                  <c:v>0</c:v>
                </c:pt>
                <c:pt idx="639">
                  <c:v>0</c:v>
                </c:pt>
                <c:pt idx="640">
                  <c:v>0</c:v>
                </c:pt>
                <c:pt idx="641">
                  <c:v>0</c:v>
                </c:pt>
                <c:pt idx="642">
                  <c:v>0</c:v>
                </c:pt>
                <c:pt idx="643">
                  <c:v>0</c:v>
                </c:pt>
                <c:pt idx="644">
                  <c:v>0</c:v>
                </c:pt>
                <c:pt idx="645">
                  <c:v>0</c:v>
                </c:pt>
                <c:pt idx="646">
                  <c:v>0</c:v>
                </c:pt>
                <c:pt idx="647">
                  <c:v>0</c:v>
                </c:pt>
                <c:pt idx="648">
                  <c:v>0</c:v>
                </c:pt>
                <c:pt idx="649">
                  <c:v>0</c:v>
                </c:pt>
                <c:pt idx="650">
                  <c:v>0</c:v>
                </c:pt>
                <c:pt idx="651">
                  <c:v>0</c:v>
                </c:pt>
                <c:pt idx="652">
                  <c:v>0</c:v>
                </c:pt>
                <c:pt idx="653">
                  <c:v>0</c:v>
                </c:pt>
                <c:pt idx="654">
                  <c:v>0</c:v>
                </c:pt>
                <c:pt idx="655">
                  <c:v>0</c:v>
                </c:pt>
                <c:pt idx="656">
                  <c:v>0</c:v>
                </c:pt>
                <c:pt idx="657">
                  <c:v>0</c:v>
                </c:pt>
                <c:pt idx="658">
                  <c:v>0</c:v>
                </c:pt>
                <c:pt idx="659">
                  <c:v>0</c:v>
                </c:pt>
                <c:pt idx="660">
                  <c:v>0</c:v>
                </c:pt>
                <c:pt idx="661">
                  <c:v>0</c:v>
                </c:pt>
                <c:pt idx="662">
                  <c:v>0</c:v>
                </c:pt>
                <c:pt idx="663">
                  <c:v>0</c:v>
                </c:pt>
                <c:pt idx="664">
                  <c:v>0</c:v>
                </c:pt>
                <c:pt idx="665">
                  <c:v>0</c:v>
                </c:pt>
                <c:pt idx="666">
                  <c:v>0</c:v>
                </c:pt>
                <c:pt idx="667">
                  <c:v>0</c:v>
                </c:pt>
                <c:pt idx="668">
                  <c:v>0</c:v>
                </c:pt>
                <c:pt idx="669">
                  <c:v>0</c:v>
                </c:pt>
                <c:pt idx="670">
                  <c:v>0</c:v>
                </c:pt>
                <c:pt idx="671">
                  <c:v>0</c:v>
                </c:pt>
                <c:pt idx="672">
                  <c:v>0</c:v>
                </c:pt>
                <c:pt idx="673">
                  <c:v>0</c:v>
                </c:pt>
                <c:pt idx="674">
                  <c:v>0</c:v>
                </c:pt>
                <c:pt idx="675">
                  <c:v>0</c:v>
                </c:pt>
                <c:pt idx="676">
                  <c:v>0</c:v>
                </c:pt>
                <c:pt idx="677">
                  <c:v>0</c:v>
                </c:pt>
                <c:pt idx="678">
                  <c:v>0</c:v>
                </c:pt>
                <c:pt idx="679">
                  <c:v>0</c:v>
                </c:pt>
                <c:pt idx="680">
                  <c:v>0</c:v>
                </c:pt>
                <c:pt idx="681">
                  <c:v>0</c:v>
                </c:pt>
                <c:pt idx="682">
                  <c:v>0</c:v>
                </c:pt>
                <c:pt idx="683">
                  <c:v>0</c:v>
                </c:pt>
                <c:pt idx="684">
                  <c:v>0</c:v>
                </c:pt>
                <c:pt idx="685">
                  <c:v>0</c:v>
                </c:pt>
                <c:pt idx="686">
                  <c:v>0</c:v>
                </c:pt>
                <c:pt idx="687">
                  <c:v>0</c:v>
                </c:pt>
                <c:pt idx="688">
                  <c:v>0</c:v>
                </c:pt>
                <c:pt idx="689">
                  <c:v>0</c:v>
                </c:pt>
                <c:pt idx="690">
                  <c:v>0</c:v>
                </c:pt>
                <c:pt idx="691">
                  <c:v>0</c:v>
                </c:pt>
                <c:pt idx="692">
                  <c:v>0</c:v>
                </c:pt>
                <c:pt idx="693">
                  <c:v>0</c:v>
                </c:pt>
                <c:pt idx="694">
                  <c:v>0</c:v>
                </c:pt>
                <c:pt idx="695">
                  <c:v>0</c:v>
                </c:pt>
                <c:pt idx="696">
                  <c:v>0</c:v>
                </c:pt>
                <c:pt idx="697">
                  <c:v>0</c:v>
                </c:pt>
                <c:pt idx="698">
                  <c:v>0</c:v>
                </c:pt>
                <c:pt idx="699">
                  <c:v>0</c:v>
                </c:pt>
                <c:pt idx="700">
                  <c:v>0</c:v>
                </c:pt>
                <c:pt idx="701">
                  <c:v>0</c:v>
                </c:pt>
                <c:pt idx="702">
                  <c:v>0</c:v>
                </c:pt>
                <c:pt idx="703">
                  <c:v>0</c:v>
                </c:pt>
                <c:pt idx="704">
                  <c:v>0</c:v>
                </c:pt>
                <c:pt idx="705">
                  <c:v>0</c:v>
                </c:pt>
                <c:pt idx="706">
                  <c:v>0</c:v>
                </c:pt>
                <c:pt idx="707">
                  <c:v>0</c:v>
                </c:pt>
                <c:pt idx="708">
                  <c:v>0</c:v>
                </c:pt>
                <c:pt idx="709">
                  <c:v>0</c:v>
                </c:pt>
                <c:pt idx="710">
                  <c:v>0</c:v>
                </c:pt>
                <c:pt idx="711">
                  <c:v>0</c:v>
                </c:pt>
                <c:pt idx="712">
                  <c:v>0</c:v>
                </c:pt>
                <c:pt idx="713">
                  <c:v>0</c:v>
                </c:pt>
                <c:pt idx="714">
                  <c:v>0</c:v>
                </c:pt>
                <c:pt idx="715">
                  <c:v>0</c:v>
                </c:pt>
                <c:pt idx="716">
                  <c:v>0</c:v>
                </c:pt>
                <c:pt idx="717">
                  <c:v>0</c:v>
                </c:pt>
                <c:pt idx="718">
                  <c:v>0</c:v>
                </c:pt>
                <c:pt idx="719">
                  <c:v>0</c:v>
                </c:pt>
                <c:pt idx="720">
                  <c:v>0</c:v>
                </c:pt>
                <c:pt idx="721">
                  <c:v>0</c:v>
                </c:pt>
                <c:pt idx="722">
                  <c:v>0</c:v>
                </c:pt>
                <c:pt idx="723">
                  <c:v>0</c:v>
                </c:pt>
                <c:pt idx="724">
                  <c:v>0</c:v>
                </c:pt>
                <c:pt idx="725">
                  <c:v>0</c:v>
                </c:pt>
                <c:pt idx="726">
                  <c:v>0</c:v>
                </c:pt>
                <c:pt idx="727">
                  <c:v>0</c:v>
                </c:pt>
                <c:pt idx="728">
                  <c:v>0</c:v>
                </c:pt>
                <c:pt idx="729">
                  <c:v>0</c:v>
                </c:pt>
                <c:pt idx="730">
                  <c:v>0</c:v>
                </c:pt>
                <c:pt idx="731">
                  <c:v>0</c:v>
                </c:pt>
                <c:pt idx="732">
                  <c:v>0</c:v>
                </c:pt>
                <c:pt idx="733">
                  <c:v>0</c:v>
                </c:pt>
                <c:pt idx="734">
                  <c:v>0</c:v>
                </c:pt>
                <c:pt idx="735">
                  <c:v>0</c:v>
                </c:pt>
                <c:pt idx="736">
                  <c:v>0</c:v>
                </c:pt>
                <c:pt idx="737">
                  <c:v>0</c:v>
                </c:pt>
                <c:pt idx="738">
                  <c:v>0</c:v>
                </c:pt>
                <c:pt idx="739">
                  <c:v>0</c:v>
                </c:pt>
                <c:pt idx="740">
                  <c:v>0</c:v>
                </c:pt>
                <c:pt idx="741">
                  <c:v>0</c:v>
                </c:pt>
                <c:pt idx="742">
                  <c:v>0</c:v>
                </c:pt>
                <c:pt idx="743">
                  <c:v>0</c:v>
                </c:pt>
                <c:pt idx="744">
                  <c:v>0</c:v>
                </c:pt>
                <c:pt idx="745">
                  <c:v>0</c:v>
                </c:pt>
                <c:pt idx="746">
                  <c:v>0</c:v>
                </c:pt>
                <c:pt idx="747">
                  <c:v>0</c:v>
                </c:pt>
                <c:pt idx="748">
                  <c:v>0</c:v>
                </c:pt>
                <c:pt idx="749">
                  <c:v>0</c:v>
                </c:pt>
                <c:pt idx="750">
                  <c:v>0</c:v>
                </c:pt>
                <c:pt idx="751">
                  <c:v>0</c:v>
                </c:pt>
                <c:pt idx="752">
                  <c:v>0</c:v>
                </c:pt>
                <c:pt idx="753">
                  <c:v>0</c:v>
                </c:pt>
                <c:pt idx="754">
                  <c:v>0</c:v>
                </c:pt>
                <c:pt idx="755">
                  <c:v>0</c:v>
                </c:pt>
                <c:pt idx="756">
                  <c:v>0</c:v>
                </c:pt>
                <c:pt idx="757">
                  <c:v>0</c:v>
                </c:pt>
                <c:pt idx="758">
                  <c:v>0</c:v>
                </c:pt>
                <c:pt idx="759">
                  <c:v>0</c:v>
                </c:pt>
                <c:pt idx="760">
                  <c:v>0</c:v>
                </c:pt>
                <c:pt idx="761">
                  <c:v>0</c:v>
                </c:pt>
                <c:pt idx="762">
                  <c:v>0</c:v>
                </c:pt>
                <c:pt idx="763">
                  <c:v>0</c:v>
                </c:pt>
                <c:pt idx="764">
                  <c:v>0</c:v>
                </c:pt>
                <c:pt idx="765">
                  <c:v>0</c:v>
                </c:pt>
                <c:pt idx="766">
                  <c:v>0</c:v>
                </c:pt>
                <c:pt idx="767">
                  <c:v>0</c:v>
                </c:pt>
                <c:pt idx="768">
                  <c:v>0</c:v>
                </c:pt>
                <c:pt idx="769">
                  <c:v>0</c:v>
                </c:pt>
                <c:pt idx="770">
                  <c:v>0</c:v>
                </c:pt>
                <c:pt idx="771">
                  <c:v>0</c:v>
                </c:pt>
                <c:pt idx="772">
                  <c:v>0</c:v>
                </c:pt>
                <c:pt idx="773">
                  <c:v>0</c:v>
                </c:pt>
                <c:pt idx="774">
                  <c:v>0</c:v>
                </c:pt>
                <c:pt idx="775">
                  <c:v>0</c:v>
                </c:pt>
                <c:pt idx="776">
                  <c:v>0</c:v>
                </c:pt>
                <c:pt idx="777">
                  <c:v>0</c:v>
                </c:pt>
                <c:pt idx="778">
                  <c:v>0</c:v>
                </c:pt>
                <c:pt idx="779">
                  <c:v>0</c:v>
                </c:pt>
                <c:pt idx="780">
                  <c:v>0</c:v>
                </c:pt>
                <c:pt idx="781">
                  <c:v>0</c:v>
                </c:pt>
                <c:pt idx="782">
                  <c:v>0</c:v>
                </c:pt>
                <c:pt idx="783">
                  <c:v>0</c:v>
                </c:pt>
                <c:pt idx="784">
                  <c:v>0</c:v>
                </c:pt>
                <c:pt idx="785">
                  <c:v>0</c:v>
                </c:pt>
                <c:pt idx="786">
                  <c:v>0</c:v>
                </c:pt>
                <c:pt idx="787">
                  <c:v>0</c:v>
                </c:pt>
                <c:pt idx="788">
                  <c:v>0</c:v>
                </c:pt>
                <c:pt idx="789">
                  <c:v>0</c:v>
                </c:pt>
                <c:pt idx="790">
                  <c:v>0</c:v>
                </c:pt>
                <c:pt idx="791">
                  <c:v>0</c:v>
                </c:pt>
                <c:pt idx="792">
                  <c:v>0</c:v>
                </c:pt>
                <c:pt idx="793">
                  <c:v>0</c:v>
                </c:pt>
                <c:pt idx="794">
                  <c:v>0</c:v>
                </c:pt>
                <c:pt idx="795">
                  <c:v>0</c:v>
                </c:pt>
                <c:pt idx="796">
                  <c:v>0</c:v>
                </c:pt>
                <c:pt idx="797">
                  <c:v>0</c:v>
                </c:pt>
                <c:pt idx="798">
                  <c:v>0</c:v>
                </c:pt>
                <c:pt idx="799">
                  <c:v>0</c:v>
                </c:pt>
                <c:pt idx="800">
                  <c:v>0</c:v>
                </c:pt>
                <c:pt idx="801">
                  <c:v>0</c:v>
                </c:pt>
                <c:pt idx="802">
                  <c:v>0</c:v>
                </c:pt>
                <c:pt idx="803">
                  <c:v>0</c:v>
                </c:pt>
                <c:pt idx="804">
                  <c:v>0</c:v>
                </c:pt>
                <c:pt idx="805">
                  <c:v>0</c:v>
                </c:pt>
                <c:pt idx="806">
                  <c:v>0</c:v>
                </c:pt>
                <c:pt idx="807">
                  <c:v>0</c:v>
                </c:pt>
                <c:pt idx="808">
                  <c:v>0</c:v>
                </c:pt>
                <c:pt idx="809">
                  <c:v>0</c:v>
                </c:pt>
                <c:pt idx="810">
                  <c:v>0</c:v>
                </c:pt>
                <c:pt idx="811">
                  <c:v>0</c:v>
                </c:pt>
                <c:pt idx="812">
                  <c:v>0</c:v>
                </c:pt>
                <c:pt idx="813">
                  <c:v>0</c:v>
                </c:pt>
                <c:pt idx="814">
                  <c:v>0</c:v>
                </c:pt>
                <c:pt idx="815">
                  <c:v>0</c:v>
                </c:pt>
                <c:pt idx="816">
                  <c:v>0</c:v>
                </c:pt>
                <c:pt idx="817">
                  <c:v>0</c:v>
                </c:pt>
                <c:pt idx="818">
                  <c:v>0</c:v>
                </c:pt>
                <c:pt idx="819">
                  <c:v>0</c:v>
                </c:pt>
                <c:pt idx="820">
                  <c:v>0</c:v>
                </c:pt>
                <c:pt idx="821">
                  <c:v>0</c:v>
                </c:pt>
                <c:pt idx="822">
                  <c:v>0</c:v>
                </c:pt>
                <c:pt idx="823">
                  <c:v>0</c:v>
                </c:pt>
                <c:pt idx="824">
                  <c:v>0</c:v>
                </c:pt>
                <c:pt idx="825">
                  <c:v>0</c:v>
                </c:pt>
                <c:pt idx="826">
                  <c:v>0</c:v>
                </c:pt>
                <c:pt idx="827">
                  <c:v>0</c:v>
                </c:pt>
                <c:pt idx="828">
                  <c:v>0</c:v>
                </c:pt>
                <c:pt idx="829">
                  <c:v>0</c:v>
                </c:pt>
                <c:pt idx="830">
                  <c:v>0</c:v>
                </c:pt>
                <c:pt idx="831">
                  <c:v>0</c:v>
                </c:pt>
                <c:pt idx="832">
                  <c:v>0</c:v>
                </c:pt>
                <c:pt idx="833">
                  <c:v>0</c:v>
                </c:pt>
                <c:pt idx="834">
                  <c:v>0</c:v>
                </c:pt>
                <c:pt idx="835">
                  <c:v>0</c:v>
                </c:pt>
                <c:pt idx="836">
                  <c:v>0</c:v>
                </c:pt>
                <c:pt idx="837">
                  <c:v>0</c:v>
                </c:pt>
                <c:pt idx="838">
                  <c:v>0</c:v>
                </c:pt>
                <c:pt idx="839">
                  <c:v>0</c:v>
                </c:pt>
                <c:pt idx="840">
                  <c:v>0</c:v>
                </c:pt>
                <c:pt idx="841">
                  <c:v>0</c:v>
                </c:pt>
                <c:pt idx="842">
                  <c:v>0</c:v>
                </c:pt>
                <c:pt idx="843">
                  <c:v>0</c:v>
                </c:pt>
                <c:pt idx="844">
                  <c:v>0</c:v>
                </c:pt>
                <c:pt idx="845">
                  <c:v>0</c:v>
                </c:pt>
                <c:pt idx="846">
                  <c:v>0</c:v>
                </c:pt>
                <c:pt idx="847">
                  <c:v>0</c:v>
                </c:pt>
                <c:pt idx="848">
                  <c:v>0</c:v>
                </c:pt>
                <c:pt idx="849">
                  <c:v>0</c:v>
                </c:pt>
                <c:pt idx="850">
                  <c:v>0</c:v>
                </c:pt>
                <c:pt idx="851">
                  <c:v>0</c:v>
                </c:pt>
                <c:pt idx="852">
                  <c:v>0</c:v>
                </c:pt>
                <c:pt idx="853">
                  <c:v>0</c:v>
                </c:pt>
                <c:pt idx="854">
                  <c:v>0</c:v>
                </c:pt>
                <c:pt idx="855">
                  <c:v>0</c:v>
                </c:pt>
                <c:pt idx="856">
                  <c:v>0</c:v>
                </c:pt>
                <c:pt idx="857">
                  <c:v>0</c:v>
                </c:pt>
                <c:pt idx="858">
                  <c:v>0</c:v>
                </c:pt>
                <c:pt idx="859">
                  <c:v>0</c:v>
                </c:pt>
                <c:pt idx="860">
                  <c:v>0</c:v>
                </c:pt>
                <c:pt idx="861">
                  <c:v>0</c:v>
                </c:pt>
                <c:pt idx="862">
                  <c:v>0</c:v>
                </c:pt>
                <c:pt idx="863">
                  <c:v>0</c:v>
                </c:pt>
              </c:numCache>
            </c:numRef>
          </c:val>
          <c:extLst>
            <c:ext xmlns:c16="http://schemas.microsoft.com/office/drawing/2014/chart" uri="{C3380CC4-5D6E-409C-BE32-E72D297353CC}">
              <c16:uniqueId val="{00000003-4F71-456D-863A-08A7AEF993A7}"/>
            </c:ext>
          </c:extLst>
        </c:ser>
        <c:dLbls>
          <c:showLegendKey val="0"/>
          <c:showVal val="0"/>
          <c:showCatName val="0"/>
          <c:showSerName val="0"/>
          <c:showPercent val="0"/>
          <c:showBubbleSize val="0"/>
        </c:dLbls>
        <c:gapWidth val="219"/>
        <c:overlap val="-27"/>
        <c:axId val="1400349520"/>
        <c:axId val="1106688288"/>
      </c:barChart>
      <c:catAx>
        <c:axId val="1400349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6688288"/>
        <c:crosses val="autoZero"/>
        <c:auto val="1"/>
        <c:lblAlgn val="ctr"/>
        <c:lblOffset val="100"/>
        <c:noMultiLvlLbl val="0"/>
      </c:catAx>
      <c:valAx>
        <c:axId val="11066882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0349520"/>
        <c:crosses val="autoZero"/>
        <c:crossBetween val="between"/>
        <c:majorUnit val="1"/>
        <c:min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BlockNo Based Statistics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'Block No Based'!$B$1</c:f>
              <c:strCache>
                <c:ptCount val="1"/>
                <c:pt idx="0">
                  <c:v>Total Cases Reported</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'Block No Based'!$A$2:$A$7</c:f>
              <c:numCache>
                <c:formatCode>General</c:formatCode>
                <c:ptCount val="6"/>
                <c:pt idx="0">
                  <c:v>1</c:v>
                </c:pt>
                <c:pt idx="1">
                  <c:v>2</c:v>
                </c:pt>
                <c:pt idx="2">
                  <c:v>3</c:v>
                </c:pt>
                <c:pt idx="3">
                  <c:v>4</c:v>
                </c:pt>
                <c:pt idx="4">
                  <c:v>5</c:v>
                </c:pt>
                <c:pt idx="5">
                  <c:v>6</c:v>
                </c:pt>
              </c:numCache>
            </c:numRef>
          </c:cat>
          <c:val>
            <c:numRef>
              <c:f>'Block No Based'!$B$2:$B$7</c:f>
              <c:numCache>
                <c:formatCode>0</c:formatCode>
                <c:ptCount val="6"/>
                <c:pt idx="0" formatCode="General">
                  <c:v>0</c:v>
                </c:pt>
                <c:pt idx="1">
                  <c:v>0</c:v>
                </c:pt>
                <c:pt idx="2">
                  <c:v>1</c:v>
                </c:pt>
                <c:pt idx="3">
                  <c:v>0</c:v>
                </c:pt>
                <c:pt idx="4">
                  <c:v>0</c:v>
                </c:pt>
                <c:pt idx="5">
                  <c:v>0</c:v>
                </c:pt>
              </c:numCache>
            </c:numRef>
          </c:val>
          <c:extLst>
            <c:ext xmlns:c16="http://schemas.microsoft.com/office/drawing/2014/chart" uri="{C3380CC4-5D6E-409C-BE32-E72D297353CC}">
              <c16:uniqueId val="{00000000-8653-4CBE-A91B-FDEE5FBABB00}"/>
            </c:ext>
          </c:extLst>
        </c:ser>
        <c:ser>
          <c:idx val="1"/>
          <c:order val="1"/>
          <c:tx>
            <c:strRef>
              <c:f>'Block No Based'!$C$1</c:f>
              <c:strCache>
                <c:ptCount val="1"/>
                <c:pt idx="0">
                  <c:v>Recovered Cases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'Block No Based'!$A$2:$A$7</c:f>
              <c:numCache>
                <c:formatCode>General</c:formatCode>
                <c:ptCount val="6"/>
                <c:pt idx="0">
                  <c:v>1</c:v>
                </c:pt>
                <c:pt idx="1">
                  <c:v>2</c:v>
                </c:pt>
                <c:pt idx="2">
                  <c:v>3</c:v>
                </c:pt>
                <c:pt idx="3">
                  <c:v>4</c:v>
                </c:pt>
                <c:pt idx="4">
                  <c:v>5</c:v>
                </c:pt>
                <c:pt idx="5">
                  <c:v>6</c:v>
                </c:pt>
              </c:numCache>
            </c:numRef>
          </c:cat>
          <c:val>
            <c:numRef>
              <c:f>'Block No Based'!$C$2:$C$7</c:f>
              <c:numCache>
                <c:formatCode>General</c:formatCode>
                <c:ptCount val="6"/>
                <c:pt idx="0">
                  <c:v>0</c:v>
                </c:pt>
                <c:pt idx="1">
                  <c:v>0</c:v>
                </c:pt>
                <c:pt idx="2">
                  <c:v>1</c:v>
                </c:pt>
                <c:pt idx="3">
                  <c:v>0</c:v>
                </c:pt>
                <c:pt idx="4">
                  <c:v>0</c:v>
                </c:pt>
                <c:pt idx="5">
                  <c:v>0</c:v>
                </c:pt>
              </c:numCache>
            </c:numRef>
          </c:val>
          <c:extLst>
            <c:ext xmlns:c16="http://schemas.microsoft.com/office/drawing/2014/chart" uri="{C3380CC4-5D6E-409C-BE32-E72D297353CC}">
              <c16:uniqueId val="{00000001-8653-4CBE-A91B-FDEE5FBABB00}"/>
            </c:ext>
          </c:extLst>
        </c:ser>
        <c:ser>
          <c:idx val="2"/>
          <c:order val="2"/>
          <c:tx>
            <c:strRef>
              <c:f>'Block No Based'!$D$1</c:f>
              <c:strCache>
                <c:ptCount val="1"/>
                <c:pt idx="0">
                  <c:v>Deceased Cases</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'Block No Based'!$A$2:$A$7</c:f>
              <c:numCache>
                <c:formatCode>General</c:formatCode>
                <c:ptCount val="6"/>
                <c:pt idx="0">
                  <c:v>1</c:v>
                </c:pt>
                <c:pt idx="1">
                  <c:v>2</c:v>
                </c:pt>
                <c:pt idx="2">
                  <c:v>3</c:v>
                </c:pt>
                <c:pt idx="3">
                  <c:v>4</c:v>
                </c:pt>
                <c:pt idx="4">
                  <c:v>5</c:v>
                </c:pt>
                <c:pt idx="5">
                  <c:v>6</c:v>
                </c:pt>
              </c:numCache>
            </c:numRef>
          </c:cat>
          <c:val>
            <c:numRef>
              <c:f>'Block No Based'!$D$2:$D$7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2-8653-4CBE-A91B-FDEE5FBABB00}"/>
            </c:ext>
          </c:extLst>
        </c:ser>
        <c:ser>
          <c:idx val="3"/>
          <c:order val="3"/>
          <c:tx>
            <c:strRef>
              <c:f>'Block No Based'!$E$1</c:f>
              <c:strCache>
                <c:ptCount val="1"/>
                <c:pt idx="0">
                  <c:v>Active Cases</c:v>
                </c:pt>
              </c:strCache>
            </c:strRef>
          </c:tx>
          <c:spPr>
            <a:solidFill>
              <a:schemeClr val="accent4"/>
            </a:solidFill>
            <a:ln>
              <a:noFill/>
            </a:ln>
            <a:effectLst/>
          </c:spPr>
          <c:invertIfNegative val="0"/>
          <c:cat>
            <c:numRef>
              <c:f>'Block No Based'!$A$2:$A$7</c:f>
              <c:numCache>
                <c:formatCode>General</c:formatCode>
                <c:ptCount val="6"/>
                <c:pt idx="0">
                  <c:v>1</c:v>
                </c:pt>
                <c:pt idx="1">
                  <c:v>2</c:v>
                </c:pt>
                <c:pt idx="2">
                  <c:v>3</c:v>
                </c:pt>
                <c:pt idx="3">
                  <c:v>4</c:v>
                </c:pt>
                <c:pt idx="4">
                  <c:v>5</c:v>
                </c:pt>
                <c:pt idx="5">
                  <c:v>6</c:v>
                </c:pt>
              </c:numCache>
            </c:numRef>
          </c:cat>
          <c:val>
            <c:numRef>
              <c:f>'Block No Based'!$E$2:$E$7</c:f>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3-8653-4CBE-A91B-FDEE5FBABB00}"/>
            </c:ext>
          </c:extLst>
        </c:ser>
        <c:dLbls>
          <c:showLegendKey val="0"/>
          <c:showVal val="0"/>
          <c:showCatName val="0"/>
          <c:showSerName val="0"/>
          <c:showPercent val="0"/>
          <c:showBubbleSize val="0"/>
        </c:dLbls>
        <c:gapWidth val="219"/>
        <c:overlap val="-27"/>
        <c:axId val="1390481712"/>
        <c:axId val="1106689952"/>
      </c:barChart>
      <c:catAx>
        <c:axId val="139048171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6689952"/>
        <c:crosses val="autoZero"/>
        <c:auto val="1"/>
        <c:lblAlgn val="ctr"/>
        <c:lblOffset val="100"/>
        <c:noMultiLvlLbl val="0"/>
      </c:catAx>
      <c:valAx>
        <c:axId val="110668995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90481712"/>
        <c:crosses val="autoZero"/>
        <c:crossBetween val="between"/>
        <c:min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Tower No Based</a:t>
            </a:r>
            <a:r>
              <a:rPr lang="en-US" baseline="0"/>
              <a:t> Statistics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'Tower No Based'!$B$1</c:f>
              <c:strCache>
                <c:ptCount val="1"/>
                <c:pt idx="0">
                  <c:v>Total Cases Reported</c:v>
                </c:pt>
              </c:strCache>
            </c:strRef>
          </c:tx>
          <c:spPr>
            <a:solidFill>
              <a:schemeClr val="accent1"/>
            </a:solidFill>
            <a:ln>
              <a:noFill/>
            </a:ln>
            <a:effectLst/>
          </c:spPr>
          <c:invertIfNegative val="0"/>
          <c:cat>
            <c:numRef>
              <c:f>'Tower No Based'!$A$2:$A$73</c:f>
              <c:numCache>
                <c:formatCode>General</c:formatCode>
                <c:ptCount val="72"/>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numCache>
            </c:numRef>
          </c:cat>
          <c:val>
            <c:numRef>
              <c:f>'Tower No Based'!$B$2:$B$73</c:f>
              <c:numCache>
                <c:formatCode>0</c:formatCode>
                <c:ptCount val="72"/>
                <c:pt idx="0" formatCode="General">
                  <c:v>0</c:v>
                </c:pt>
                <c:pt idx="1">
                  <c:v>0</c:v>
                </c:pt>
                <c:pt idx="2">
                  <c:v>0</c:v>
                </c:pt>
                <c:pt idx="3">
                  <c:v>0</c:v>
                </c:pt>
                <c:pt idx="4">
                  <c:v>0</c:v>
                </c:pt>
                <c:pt idx="5">
                  <c:v>0</c:v>
                </c:pt>
                <c:pt idx="6" formatCode="General">
                  <c:v>0</c:v>
                </c:pt>
                <c:pt idx="7" formatCode="General">
                  <c:v>0</c:v>
                </c:pt>
                <c:pt idx="8" formatCode="General">
                  <c:v>0</c:v>
                </c:pt>
                <c:pt idx="9" formatCode="General">
                  <c:v>0</c:v>
                </c:pt>
                <c:pt idx="10" formatCode="General">
                  <c:v>0</c:v>
                </c:pt>
                <c:pt idx="11" formatCode="General">
                  <c:v>0</c:v>
                </c:pt>
                <c:pt idx="12" formatCode="General">
                  <c:v>0</c:v>
                </c:pt>
                <c:pt idx="13" formatCode="General">
                  <c:v>0</c:v>
                </c:pt>
                <c:pt idx="14" formatCode="General">
                  <c:v>0</c:v>
                </c:pt>
                <c:pt idx="15" formatCode="General">
                  <c:v>0</c:v>
                </c:pt>
                <c:pt idx="16" formatCode="General">
                  <c:v>1</c:v>
                </c:pt>
                <c:pt idx="17">
                  <c:v>0</c:v>
                </c:pt>
                <c:pt idx="18">
                  <c:v>0</c:v>
                </c:pt>
                <c:pt idx="19">
                  <c:v>0</c:v>
                </c:pt>
                <c:pt idx="20">
                  <c:v>0</c:v>
                </c:pt>
                <c:pt idx="21">
                  <c:v>0</c:v>
                </c:pt>
                <c:pt idx="22" formatCode="General">
                  <c:v>0</c:v>
                </c:pt>
                <c:pt idx="23" formatCode="General">
                  <c:v>0</c:v>
                </c:pt>
                <c:pt idx="24" formatCode="General">
                  <c:v>0</c:v>
                </c:pt>
                <c:pt idx="25" formatCode="General">
                  <c:v>0</c:v>
                </c:pt>
                <c:pt idx="26" formatCode="General">
                  <c:v>0</c:v>
                </c:pt>
                <c:pt idx="27" formatCode="General">
                  <c:v>0</c:v>
                </c:pt>
                <c:pt idx="28" formatCode="General">
                  <c:v>0</c:v>
                </c:pt>
                <c:pt idx="29" formatCode="General">
                  <c:v>0</c:v>
                </c:pt>
                <c:pt idx="30" formatCode="General">
                  <c:v>0</c:v>
                </c:pt>
                <c:pt idx="31" formatCode="General">
                  <c:v>0</c:v>
                </c:pt>
                <c:pt idx="32">
                  <c:v>0</c:v>
                </c:pt>
                <c:pt idx="33">
                  <c:v>0</c:v>
                </c:pt>
                <c:pt idx="34">
                  <c:v>0</c:v>
                </c:pt>
                <c:pt idx="35">
                  <c:v>0</c:v>
                </c:pt>
                <c:pt idx="36">
                  <c:v>0</c:v>
                </c:pt>
                <c:pt idx="37" formatCode="General">
                  <c:v>0</c:v>
                </c:pt>
                <c:pt idx="38" formatCode="General">
                  <c:v>0</c:v>
                </c:pt>
                <c:pt idx="39" formatCode="General">
                  <c:v>0</c:v>
                </c:pt>
                <c:pt idx="40" formatCode="General">
                  <c:v>0</c:v>
                </c:pt>
                <c:pt idx="41" formatCode="General">
                  <c:v>0</c:v>
                </c:pt>
                <c:pt idx="42" formatCode="General">
                  <c:v>0</c:v>
                </c:pt>
                <c:pt idx="43" formatCode="General">
                  <c:v>0</c:v>
                </c:pt>
                <c:pt idx="44" formatCode="General">
                  <c:v>0</c:v>
                </c:pt>
                <c:pt idx="45" formatCode="General">
                  <c:v>0</c:v>
                </c:pt>
                <c:pt idx="46" formatCode="General">
                  <c:v>0</c:v>
                </c:pt>
                <c:pt idx="47">
                  <c:v>0</c:v>
                </c:pt>
                <c:pt idx="48">
                  <c:v>0</c:v>
                </c:pt>
                <c:pt idx="49">
                  <c:v>0</c:v>
                </c:pt>
                <c:pt idx="50">
                  <c:v>0</c:v>
                </c:pt>
                <c:pt idx="51">
                  <c:v>0</c:v>
                </c:pt>
                <c:pt idx="52" formatCode="General">
                  <c:v>0</c:v>
                </c:pt>
                <c:pt idx="53" formatCode="General">
                  <c:v>0</c:v>
                </c:pt>
                <c:pt idx="54" formatCode="General">
                  <c:v>0</c:v>
                </c:pt>
                <c:pt idx="55" formatCode="General">
                  <c:v>0</c:v>
                </c:pt>
                <c:pt idx="56" formatCode="General">
                  <c:v>0</c:v>
                </c:pt>
                <c:pt idx="57" formatCode="General">
                  <c:v>0</c:v>
                </c:pt>
                <c:pt idx="58" formatCode="General">
                  <c:v>0</c:v>
                </c:pt>
                <c:pt idx="59" formatCode="General">
                  <c:v>0</c:v>
                </c:pt>
                <c:pt idx="60" formatCode="General">
                  <c:v>0</c:v>
                </c:pt>
                <c:pt idx="61" formatCode="General">
                  <c:v>0</c:v>
                </c:pt>
                <c:pt idx="62">
                  <c:v>0</c:v>
                </c:pt>
                <c:pt idx="63">
                  <c:v>0</c:v>
                </c:pt>
                <c:pt idx="64">
                  <c:v>0</c:v>
                </c:pt>
                <c:pt idx="65">
                  <c:v>0</c:v>
                </c:pt>
                <c:pt idx="66">
                  <c:v>0</c:v>
                </c:pt>
                <c:pt idx="67" formatCode="General">
                  <c:v>0</c:v>
                </c:pt>
                <c:pt idx="68" formatCode="General">
                  <c:v>0</c:v>
                </c:pt>
                <c:pt idx="69" formatCode="General">
                  <c:v>0</c:v>
                </c:pt>
                <c:pt idx="70" formatCode="General">
                  <c:v>0</c:v>
                </c:pt>
                <c:pt idx="71" formatCode="General">
                  <c:v>0</c:v>
                </c:pt>
              </c:numCache>
            </c:numRef>
          </c:val>
          <c:extLst>
            <c:ext xmlns:c16="http://schemas.microsoft.com/office/drawing/2014/chart" uri="{C3380CC4-5D6E-409C-BE32-E72D297353CC}">
              <c16:uniqueId val="{00000000-224E-4A59-B40B-FB569521AD50}"/>
            </c:ext>
          </c:extLst>
        </c:ser>
        <c:ser>
          <c:idx val="1"/>
          <c:order val="1"/>
          <c:tx>
            <c:strRef>
              <c:f>'Tower No Based'!$C$1</c:f>
              <c:strCache>
                <c:ptCount val="1"/>
                <c:pt idx="0">
                  <c:v>Recovered Cases</c:v>
                </c:pt>
              </c:strCache>
            </c:strRef>
          </c:tx>
          <c:spPr>
            <a:solidFill>
              <a:schemeClr val="accent2"/>
            </a:solidFill>
            <a:ln>
              <a:noFill/>
            </a:ln>
            <a:effectLst/>
          </c:spPr>
          <c:invertIfNegative val="0"/>
          <c:cat>
            <c:numRef>
              <c:f>'Tower No Based'!$A$2:$A$73</c:f>
              <c:numCache>
                <c:formatCode>General</c:formatCode>
                <c:ptCount val="72"/>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numCache>
            </c:numRef>
          </c:cat>
          <c:val>
            <c:numRef>
              <c:f>'Tower No Based'!$C$2:$C$73</c:f>
              <c:numCache>
                <c:formatCode>General</c:formatCode>
                <c:ptCount val="7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1</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numCache>
            </c:numRef>
          </c:val>
          <c:extLst>
            <c:ext xmlns:c16="http://schemas.microsoft.com/office/drawing/2014/chart" uri="{C3380CC4-5D6E-409C-BE32-E72D297353CC}">
              <c16:uniqueId val="{00000001-224E-4A59-B40B-FB569521AD50}"/>
            </c:ext>
          </c:extLst>
        </c:ser>
        <c:ser>
          <c:idx val="2"/>
          <c:order val="2"/>
          <c:tx>
            <c:strRef>
              <c:f>'Tower No Based'!$D$1</c:f>
              <c:strCache>
                <c:ptCount val="1"/>
                <c:pt idx="0">
                  <c:v>Deceased Cases</c:v>
                </c:pt>
              </c:strCache>
            </c:strRef>
          </c:tx>
          <c:spPr>
            <a:solidFill>
              <a:schemeClr val="accent3"/>
            </a:solidFill>
            <a:ln>
              <a:noFill/>
            </a:ln>
            <a:effectLst/>
          </c:spPr>
          <c:invertIfNegative val="0"/>
          <c:cat>
            <c:numRef>
              <c:f>'Tower No Based'!$A$2:$A$73</c:f>
              <c:numCache>
                <c:formatCode>General</c:formatCode>
                <c:ptCount val="72"/>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numCache>
            </c:numRef>
          </c:cat>
          <c:val>
            <c:numRef>
              <c:f>'Tower No Based'!$D$2:$D$73</c:f>
              <c:numCache>
                <c:formatCode>General</c:formatCode>
                <c:ptCount val="7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numCache>
            </c:numRef>
          </c:val>
          <c:extLst>
            <c:ext xmlns:c16="http://schemas.microsoft.com/office/drawing/2014/chart" uri="{C3380CC4-5D6E-409C-BE32-E72D297353CC}">
              <c16:uniqueId val="{00000002-224E-4A59-B40B-FB569521AD50}"/>
            </c:ext>
          </c:extLst>
        </c:ser>
        <c:ser>
          <c:idx val="3"/>
          <c:order val="3"/>
          <c:tx>
            <c:strRef>
              <c:f>'Tower No Based'!$E$1</c:f>
              <c:strCache>
                <c:ptCount val="1"/>
                <c:pt idx="0">
                  <c:v>Active Cases</c:v>
                </c:pt>
              </c:strCache>
            </c:strRef>
          </c:tx>
          <c:spPr>
            <a:solidFill>
              <a:schemeClr val="accent4"/>
            </a:solidFill>
            <a:ln>
              <a:noFill/>
            </a:ln>
            <a:effectLst/>
          </c:spPr>
          <c:invertIfNegative val="0"/>
          <c:cat>
            <c:numRef>
              <c:f>'Tower No Based'!$A$2:$A$73</c:f>
              <c:numCache>
                <c:formatCode>General</c:formatCode>
                <c:ptCount val="72"/>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numCache>
            </c:numRef>
          </c:cat>
          <c:val>
            <c:numRef>
              <c:f>'Tower No Based'!$E$2:$E$73</c:f>
              <c:numCache>
                <c:formatCode>General</c:formatCode>
                <c:ptCount val="7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numCache>
            </c:numRef>
          </c:val>
          <c:extLst>
            <c:ext xmlns:c16="http://schemas.microsoft.com/office/drawing/2014/chart" uri="{C3380CC4-5D6E-409C-BE32-E72D297353CC}">
              <c16:uniqueId val="{00000003-224E-4A59-B40B-FB569521AD50}"/>
            </c:ext>
          </c:extLst>
        </c:ser>
        <c:dLbls>
          <c:showLegendKey val="0"/>
          <c:showVal val="0"/>
          <c:showCatName val="0"/>
          <c:showSerName val="0"/>
          <c:showPercent val="0"/>
          <c:showBubbleSize val="0"/>
        </c:dLbls>
        <c:gapWidth val="219"/>
        <c:overlap val="-27"/>
        <c:axId val="1390478512"/>
        <c:axId val="1106733216"/>
      </c:barChart>
      <c:catAx>
        <c:axId val="139047851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6733216"/>
        <c:crosses val="autoZero"/>
        <c:auto val="1"/>
        <c:lblAlgn val="ctr"/>
        <c:lblOffset val="100"/>
        <c:noMultiLvlLbl val="0"/>
      </c:catAx>
      <c:valAx>
        <c:axId val="11067332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90478512"/>
        <c:crosses val="autoZero"/>
        <c:crossBetween val="between"/>
        <c:majorUnit val="1"/>
        <c:min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Month-Year Based Statistics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'Month-Year Based'!$D$1</c:f>
              <c:strCache>
                <c:ptCount val="1"/>
                <c:pt idx="0">
                  <c:v>Total Cases Reported</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'Month-Year Based'!$C$2:$C$37</c:f>
              <c:strCache>
                <c:ptCount val="36"/>
                <c:pt idx="0">
                  <c:v>Jan-2020</c:v>
                </c:pt>
                <c:pt idx="1">
                  <c:v>Feb-2020</c:v>
                </c:pt>
                <c:pt idx="2">
                  <c:v>Mar-2020</c:v>
                </c:pt>
                <c:pt idx="3">
                  <c:v>Apr-2020</c:v>
                </c:pt>
                <c:pt idx="4">
                  <c:v>May-2020</c:v>
                </c:pt>
                <c:pt idx="5">
                  <c:v>Jun-2020</c:v>
                </c:pt>
                <c:pt idx="6">
                  <c:v>Jul-2020</c:v>
                </c:pt>
                <c:pt idx="7">
                  <c:v>Aug-2020</c:v>
                </c:pt>
                <c:pt idx="8">
                  <c:v>Sep-2020</c:v>
                </c:pt>
                <c:pt idx="9">
                  <c:v>Oct-2020</c:v>
                </c:pt>
                <c:pt idx="10">
                  <c:v>Nov-2020</c:v>
                </c:pt>
                <c:pt idx="11">
                  <c:v>Dec-2020</c:v>
                </c:pt>
                <c:pt idx="12">
                  <c:v>Jan-2021</c:v>
                </c:pt>
                <c:pt idx="13">
                  <c:v>Feb-2021</c:v>
                </c:pt>
                <c:pt idx="14">
                  <c:v>Mar-2021</c:v>
                </c:pt>
                <c:pt idx="15">
                  <c:v>Apr-2021</c:v>
                </c:pt>
                <c:pt idx="16">
                  <c:v>May-2021</c:v>
                </c:pt>
                <c:pt idx="17">
                  <c:v>Jun-2021</c:v>
                </c:pt>
                <c:pt idx="18">
                  <c:v>Jul-2021</c:v>
                </c:pt>
                <c:pt idx="19">
                  <c:v>Aug-2021</c:v>
                </c:pt>
                <c:pt idx="20">
                  <c:v>Sep-2021</c:v>
                </c:pt>
                <c:pt idx="21">
                  <c:v>Oct-2021</c:v>
                </c:pt>
                <c:pt idx="22">
                  <c:v>Nov-2021</c:v>
                </c:pt>
                <c:pt idx="23">
                  <c:v>Dec-2022</c:v>
                </c:pt>
                <c:pt idx="24">
                  <c:v>Jan-2022</c:v>
                </c:pt>
                <c:pt idx="25">
                  <c:v>Feb-2022</c:v>
                </c:pt>
                <c:pt idx="26">
                  <c:v>Mar-2022</c:v>
                </c:pt>
                <c:pt idx="27">
                  <c:v>Apr-2022</c:v>
                </c:pt>
                <c:pt idx="28">
                  <c:v>May-2022</c:v>
                </c:pt>
                <c:pt idx="29">
                  <c:v>Jun-2022</c:v>
                </c:pt>
                <c:pt idx="30">
                  <c:v>Jul-2022</c:v>
                </c:pt>
                <c:pt idx="31">
                  <c:v>Aug-2022</c:v>
                </c:pt>
                <c:pt idx="32">
                  <c:v>Sep-2022</c:v>
                </c:pt>
                <c:pt idx="33">
                  <c:v>Oct-2022</c:v>
                </c:pt>
                <c:pt idx="34">
                  <c:v>Nov-2022</c:v>
                </c:pt>
                <c:pt idx="35">
                  <c:v>Dec-2022</c:v>
                </c:pt>
              </c:strCache>
            </c:strRef>
          </c:cat>
          <c:val>
            <c:numRef>
              <c:f>'Month-Year Based'!$D$2:$D$37</c:f>
              <c:numCache>
                <c:formatCode>0</c:formatCode>
                <c:ptCount val="36"/>
                <c:pt idx="0" formatCode="General">
                  <c:v>0</c:v>
                </c:pt>
                <c:pt idx="1">
                  <c:v>0</c:v>
                </c:pt>
                <c:pt idx="2">
                  <c:v>0</c:v>
                </c:pt>
                <c:pt idx="3">
                  <c:v>0</c:v>
                </c:pt>
                <c:pt idx="4">
                  <c:v>0</c:v>
                </c:pt>
                <c:pt idx="5">
                  <c:v>0</c:v>
                </c:pt>
                <c:pt idx="6" formatCode="General">
                  <c:v>0</c:v>
                </c:pt>
                <c:pt idx="7" formatCode="General">
                  <c:v>0</c:v>
                </c:pt>
                <c:pt idx="8" formatCode="General">
                  <c:v>0</c:v>
                </c:pt>
                <c:pt idx="9" formatCode="General">
                  <c:v>1</c:v>
                </c:pt>
                <c:pt idx="10" formatCode="General">
                  <c:v>0</c:v>
                </c:pt>
                <c:pt idx="11" formatCode="General">
                  <c:v>0</c:v>
                </c:pt>
                <c:pt idx="12" formatCode="General">
                  <c:v>0</c:v>
                </c:pt>
                <c:pt idx="13" formatCode="General">
                  <c:v>0</c:v>
                </c:pt>
                <c:pt idx="14" formatCode="General">
                  <c:v>0</c:v>
                </c:pt>
                <c:pt idx="15" formatCode="General">
                  <c:v>0</c:v>
                </c:pt>
                <c:pt idx="16" formatCode="General">
                  <c:v>0</c:v>
                </c:pt>
                <c:pt idx="17">
                  <c:v>0</c:v>
                </c:pt>
                <c:pt idx="18">
                  <c:v>0</c:v>
                </c:pt>
                <c:pt idx="19">
                  <c:v>0</c:v>
                </c:pt>
                <c:pt idx="20">
                  <c:v>0</c:v>
                </c:pt>
                <c:pt idx="21">
                  <c:v>0</c:v>
                </c:pt>
                <c:pt idx="22" formatCode="General">
                  <c:v>0</c:v>
                </c:pt>
                <c:pt idx="23" formatCode="General">
                  <c:v>0</c:v>
                </c:pt>
                <c:pt idx="24" formatCode="General">
                  <c:v>0</c:v>
                </c:pt>
                <c:pt idx="25" formatCode="General">
                  <c:v>0</c:v>
                </c:pt>
                <c:pt idx="26" formatCode="General">
                  <c:v>0</c:v>
                </c:pt>
                <c:pt idx="27" formatCode="General">
                  <c:v>0</c:v>
                </c:pt>
                <c:pt idx="28" formatCode="General">
                  <c:v>0</c:v>
                </c:pt>
                <c:pt idx="29" formatCode="General">
                  <c:v>0</c:v>
                </c:pt>
                <c:pt idx="30" formatCode="General">
                  <c:v>0</c:v>
                </c:pt>
                <c:pt idx="31" formatCode="General">
                  <c:v>0</c:v>
                </c:pt>
                <c:pt idx="32" formatCode="General">
                  <c:v>0</c:v>
                </c:pt>
                <c:pt idx="33" formatCode="General">
                  <c:v>0</c:v>
                </c:pt>
                <c:pt idx="34" formatCode="General">
                  <c:v>0</c:v>
                </c:pt>
                <c:pt idx="35" formatCode="General">
                  <c:v>0</c:v>
                </c:pt>
              </c:numCache>
            </c:numRef>
          </c:val>
          <c:extLst>
            <c:ext xmlns:c16="http://schemas.microsoft.com/office/drawing/2014/chart" uri="{C3380CC4-5D6E-409C-BE32-E72D297353CC}">
              <c16:uniqueId val="{00000000-6EE9-4752-9ED8-C1B84E6FA0C1}"/>
            </c:ext>
          </c:extLst>
        </c:ser>
        <c:ser>
          <c:idx val="1"/>
          <c:order val="1"/>
          <c:tx>
            <c:strRef>
              <c:f>'Month-Year Based'!$E$1</c:f>
              <c:strCache>
                <c:ptCount val="1"/>
                <c:pt idx="0">
                  <c:v>Recovered Cases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'Month-Year Based'!$C$2:$C$37</c:f>
              <c:strCache>
                <c:ptCount val="36"/>
                <c:pt idx="0">
                  <c:v>Jan-2020</c:v>
                </c:pt>
                <c:pt idx="1">
                  <c:v>Feb-2020</c:v>
                </c:pt>
                <c:pt idx="2">
                  <c:v>Mar-2020</c:v>
                </c:pt>
                <c:pt idx="3">
                  <c:v>Apr-2020</c:v>
                </c:pt>
                <c:pt idx="4">
                  <c:v>May-2020</c:v>
                </c:pt>
                <c:pt idx="5">
                  <c:v>Jun-2020</c:v>
                </c:pt>
                <c:pt idx="6">
                  <c:v>Jul-2020</c:v>
                </c:pt>
                <c:pt idx="7">
                  <c:v>Aug-2020</c:v>
                </c:pt>
                <c:pt idx="8">
                  <c:v>Sep-2020</c:v>
                </c:pt>
                <c:pt idx="9">
                  <c:v>Oct-2020</c:v>
                </c:pt>
                <c:pt idx="10">
                  <c:v>Nov-2020</c:v>
                </c:pt>
                <c:pt idx="11">
                  <c:v>Dec-2020</c:v>
                </c:pt>
                <c:pt idx="12">
                  <c:v>Jan-2021</c:v>
                </c:pt>
                <c:pt idx="13">
                  <c:v>Feb-2021</c:v>
                </c:pt>
                <c:pt idx="14">
                  <c:v>Mar-2021</c:v>
                </c:pt>
                <c:pt idx="15">
                  <c:v>Apr-2021</c:v>
                </c:pt>
                <c:pt idx="16">
                  <c:v>May-2021</c:v>
                </c:pt>
                <c:pt idx="17">
                  <c:v>Jun-2021</c:v>
                </c:pt>
                <c:pt idx="18">
                  <c:v>Jul-2021</c:v>
                </c:pt>
                <c:pt idx="19">
                  <c:v>Aug-2021</c:v>
                </c:pt>
                <c:pt idx="20">
                  <c:v>Sep-2021</c:v>
                </c:pt>
                <c:pt idx="21">
                  <c:v>Oct-2021</c:v>
                </c:pt>
                <c:pt idx="22">
                  <c:v>Nov-2021</c:v>
                </c:pt>
                <c:pt idx="23">
                  <c:v>Dec-2022</c:v>
                </c:pt>
                <c:pt idx="24">
                  <c:v>Jan-2022</c:v>
                </c:pt>
                <c:pt idx="25">
                  <c:v>Feb-2022</c:v>
                </c:pt>
                <c:pt idx="26">
                  <c:v>Mar-2022</c:v>
                </c:pt>
                <c:pt idx="27">
                  <c:v>Apr-2022</c:v>
                </c:pt>
                <c:pt idx="28">
                  <c:v>May-2022</c:v>
                </c:pt>
                <c:pt idx="29">
                  <c:v>Jun-2022</c:v>
                </c:pt>
                <c:pt idx="30">
                  <c:v>Jul-2022</c:v>
                </c:pt>
                <c:pt idx="31">
                  <c:v>Aug-2022</c:v>
                </c:pt>
                <c:pt idx="32">
                  <c:v>Sep-2022</c:v>
                </c:pt>
                <c:pt idx="33">
                  <c:v>Oct-2022</c:v>
                </c:pt>
                <c:pt idx="34">
                  <c:v>Nov-2022</c:v>
                </c:pt>
                <c:pt idx="35">
                  <c:v>Dec-2022</c:v>
                </c:pt>
              </c:strCache>
            </c:strRef>
          </c:cat>
          <c:val>
            <c:numRef>
              <c:f>'Month-Year Based'!$E$2:$E$37</c:f>
              <c:numCache>
                <c:formatCode>General</c:formatCode>
                <c:ptCount val="36"/>
                <c:pt idx="0">
                  <c:v>0</c:v>
                </c:pt>
                <c:pt idx="1">
                  <c:v>0</c:v>
                </c:pt>
                <c:pt idx="2">
                  <c:v>0</c:v>
                </c:pt>
                <c:pt idx="3">
                  <c:v>0</c:v>
                </c:pt>
                <c:pt idx="4">
                  <c:v>0</c:v>
                </c:pt>
                <c:pt idx="5">
                  <c:v>0</c:v>
                </c:pt>
                <c:pt idx="6">
                  <c:v>0</c:v>
                </c:pt>
                <c:pt idx="7">
                  <c:v>0</c:v>
                </c:pt>
                <c:pt idx="8">
                  <c:v>0</c:v>
                </c:pt>
                <c:pt idx="9">
                  <c:v>1</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numCache>
            </c:numRef>
          </c:val>
          <c:extLst>
            <c:ext xmlns:c16="http://schemas.microsoft.com/office/drawing/2014/chart" uri="{C3380CC4-5D6E-409C-BE32-E72D297353CC}">
              <c16:uniqueId val="{00000001-6EE9-4752-9ED8-C1B84E6FA0C1}"/>
            </c:ext>
          </c:extLst>
        </c:ser>
        <c:ser>
          <c:idx val="2"/>
          <c:order val="2"/>
          <c:tx>
            <c:strRef>
              <c:f>'Month-Year Based'!$F$1</c:f>
              <c:strCache>
                <c:ptCount val="1"/>
                <c:pt idx="0">
                  <c:v>Deceased Cases</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'Month-Year Based'!$C$2:$C$37</c:f>
              <c:strCache>
                <c:ptCount val="36"/>
                <c:pt idx="0">
                  <c:v>Jan-2020</c:v>
                </c:pt>
                <c:pt idx="1">
                  <c:v>Feb-2020</c:v>
                </c:pt>
                <c:pt idx="2">
                  <c:v>Mar-2020</c:v>
                </c:pt>
                <c:pt idx="3">
                  <c:v>Apr-2020</c:v>
                </c:pt>
                <c:pt idx="4">
                  <c:v>May-2020</c:v>
                </c:pt>
                <c:pt idx="5">
                  <c:v>Jun-2020</c:v>
                </c:pt>
                <c:pt idx="6">
                  <c:v>Jul-2020</c:v>
                </c:pt>
                <c:pt idx="7">
                  <c:v>Aug-2020</c:v>
                </c:pt>
                <c:pt idx="8">
                  <c:v>Sep-2020</c:v>
                </c:pt>
                <c:pt idx="9">
                  <c:v>Oct-2020</c:v>
                </c:pt>
                <c:pt idx="10">
                  <c:v>Nov-2020</c:v>
                </c:pt>
                <c:pt idx="11">
                  <c:v>Dec-2020</c:v>
                </c:pt>
                <c:pt idx="12">
                  <c:v>Jan-2021</c:v>
                </c:pt>
                <c:pt idx="13">
                  <c:v>Feb-2021</c:v>
                </c:pt>
                <c:pt idx="14">
                  <c:v>Mar-2021</c:v>
                </c:pt>
                <c:pt idx="15">
                  <c:v>Apr-2021</c:v>
                </c:pt>
                <c:pt idx="16">
                  <c:v>May-2021</c:v>
                </c:pt>
                <c:pt idx="17">
                  <c:v>Jun-2021</c:v>
                </c:pt>
                <c:pt idx="18">
                  <c:v>Jul-2021</c:v>
                </c:pt>
                <c:pt idx="19">
                  <c:v>Aug-2021</c:v>
                </c:pt>
                <c:pt idx="20">
                  <c:v>Sep-2021</c:v>
                </c:pt>
                <c:pt idx="21">
                  <c:v>Oct-2021</c:v>
                </c:pt>
                <c:pt idx="22">
                  <c:v>Nov-2021</c:v>
                </c:pt>
                <c:pt idx="23">
                  <c:v>Dec-2022</c:v>
                </c:pt>
                <c:pt idx="24">
                  <c:v>Jan-2022</c:v>
                </c:pt>
                <c:pt idx="25">
                  <c:v>Feb-2022</c:v>
                </c:pt>
                <c:pt idx="26">
                  <c:v>Mar-2022</c:v>
                </c:pt>
                <c:pt idx="27">
                  <c:v>Apr-2022</c:v>
                </c:pt>
                <c:pt idx="28">
                  <c:v>May-2022</c:v>
                </c:pt>
                <c:pt idx="29">
                  <c:v>Jun-2022</c:v>
                </c:pt>
                <c:pt idx="30">
                  <c:v>Jul-2022</c:v>
                </c:pt>
                <c:pt idx="31">
                  <c:v>Aug-2022</c:v>
                </c:pt>
                <c:pt idx="32">
                  <c:v>Sep-2022</c:v>
                </c:pt>
                <c:pt idx="33">
                  <c:v>Oct-2022</c:v>
                </c:pt>
                <c:pt idx="34">
                  <c:v>Nov-2022</c:v>
                </c:pt>
                <c:pt idx="35">
                  <c:v>Dec-2022</c:v>
                </c:pt>
              </c:strCache>
            </c:strRef>
          </c:cat>
          <c:val>
            <c:numRef>
              <c:f>'Month-Year Based'!$F$2:$F$37</c:f>
              <c:numCache>
                <c:formatCode>General</c:formatCode>
                <c:ptCount val="3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numCache>
            </c:numRef>
          </c:val>
          <c:extLst>
            <c:ext xmlns:c16="http://schemas.microsoft.com/office/drawing/2014/chart" uri="{C3380CC4-5D6E-409C-BE32-E72D297353CC}">
              <c16:uniqueId val="{00000002-6EE9-4752-9ED8-C1B84E6FA0C1}"/>
            </c:ext>
          </c:extLst>
        </c:ser>
        <c:ser>
          <c:idx val="3"/>
          <c:order val="3"/>
          <c:tx>
            <c:strRef>
              <c:f>'Month-Year Based'!$G$1</c:f>
              <c:strCache>
                <c:ptCount val="1"/>
                <c:pt idx="0">
                  <c:v>Active Cases</c:v>
                </c:pt>
              </c:strCache>
            </c:strRef>
          </c:tx>
          <c:spPr>
            <a:solidFill>
              <a:schemeClr val="accent4"/>
            </a:solidFill>
            <a:ln>
              <a:noFill/>
            </a:ln>
            <a:effectLst/>
          </c:spPr>
          <c:invertIfNegative val="0"/>
          <c:cat>
            <c:strRef>
              <c:f>'Month-Year Based'!$C$2:$C$37</c:f>
              <c:strCache>
                <c:ptCount val="36"/>
                <c:pt idx="0">
                  <c:v>Jan-2020</c:v>
                </c:pt>
                <c:pt idx="1">
                  <c:v>Feb-2020</c:v>
                </c:pt>
                <c:pt idx="2">
                  <c:v>Mar-2020</c:v>
                </c:pt>
                <c:pt idx="3">
                  <c:v>Apr-2020</c:v>
                </c:pt>
                <c:pt idx="4">
                  <c:v>May-2020</c:v>
                </c:pt>
                <c:pt idx="5">
                  <c:v>Jun-2020</c:v>
                </c:pt>
                <c:pt idx="6">
                  <c:v>Jul-2020</c:v>
                </c:pt>
                <c:pt idx="7">
                  <c:v>Aug-2020</c:v>
                </c:pt>
                <c:pt idx="8">
                  <c:v>Sep-2020</c:v>
                </c:pt>
                <c:pt idx="9">
                  <c:v>Oct-2020</c:v>
                </c:pt>
                <c:pt idx="10">
                  <c:v>Nov-2020</c:v>
                </c:pt>
                <c:pt idx="11">
                  <c:v>Dec-2020</c:v>
                </c:pt>
                <c:pt idx="12">
                  <c:v>Jan-2021</c:v>
                </c:pt>
                <c:pt idx="13">
                  <c:v>Feb-2021</c:v>
                </c:pt>
                <c:pt idx="14">
                  <c:v>Mar-2021</c:v>
                </c:pt>
                <c:pt idx="15">
                  <c:v>Apr-2021</c:v>
                </c:pt>
                <c:pt idx="16">
                  <c:v>May-2021</c:v>
                </c:pt>
                <c:pt idx="17">
                  <c:v>Jun-2021</c:v>
                </c:pt>
                <c:pt idx="18">
                  <c:v>Jul-2021</c:v>
                </c:pt>
                <c:pt idx="19">
                  <c:v>Aug-2021</c:v>
                </c:pt>
                <c:pt idx="20">
                  <c:v>Sep-2021</c:v>
                </c:pt>
                <c:pt idx="21">
                  <c:v>Oct-2021</c:v>
                </c:pt>
                <c:pt idx="22">
                  <c:v>Nov-2021</c:v>
                </c:pt>
                <c:pt idx="23">
                  <c:v>Dec-2022</c:v>
                </c:pt>
                <c:pt idx="24">
                  <c:v>Jan-2022</c:v>
                </c:pt>
                <c:pt idx="25">
                  <c:v>Feb-2022</c:v>
                </c:pt>
                <c:pt idx="26">
                  <c:v>Mar-2022</c:v>
                </c:pt>
                <c:pt idx="27">
                  <c:v>Apr-2022</c:v>
                </c:pt>
                <c:pt idx="28">
                  <c:v>May-2022</c:v>
                </c:pt>
                <c:pt idx="29">
                  <c:v>Jun-2022</c:v>
                </c:pt>
                <c:pt idx="30">
                  <c:v>Jul-2022</c:v>
                </c:pt>
                <c:pt idx="31">
                  <c:v>Aug-2022</c:v>
                </c:pt>
                <c:pt idx="32">
                  <c:v>Sep-2022</c:v>
                </c:pt>
                <c:pt idx="33">
                  <c:v>Oct-2022</c:v>
                </c:pt>
                <c:pt idx="34">
                  <c:v>Nov-2022</c:v>
                </c:pt>
                <c:pt idx="35">
                  <c:v>Dec-2022</c:v>
                </c:pt>
              </c:strCache>
            </c:strRef>
          </c:cat>
          <c:val>
            <c:numRef>
              <c:f>'Month-Year Based'!$G$2:$G$37</c:f>
              <c:numCache>
                <c:formatCode>General</c:formatCode>
                <c:ptCount val="3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numCache>
            </c:numRef>
          </c:val>
          <c:extLst>
            <c:ext xmlns:c16="http://schemas.microsoft.com/office/drawing/2014/chart" uri="{C3380CC4-5D6E-409C-BE32-E72D297353CC}">
              <c16:uniqueId val="{00000003-6EE9-4752-9ED8-C1B84E6FA0C1}"/>
            </c:ext>
          </c:extLst>
        </c:ser>
        <c:dLbls>
          <c:showLegendKey val="0"/>
          <c:showVal val="0"/>
          <c:showCatName val="0"/>
          <c:showSerName val="0"/>
          <c:showPercent val="0"/>
          <c:showBubbleSize val="0"/>
        </c:dLbls>
        <c:gapWidth val="219"/>
        <c:overlap val="-27"/>
        <c:axId val="1341399232"/>
        <c:axId val="1303673056"/>
      </c:barChart>
      <c:catAx>
        <c:axId val="134139923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3673056"/>
        <c:crosses val="autoZero"/>
        <c:auto val="1"/>
        <c:lblAlgn val="ctr"/>
        <c:lblOffset val="100"/>
        <c:noMultiLvlLbl val="0"/>
      </c:catAx>
      <c:valAx>
        <c:axId val="13036730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41399232"/>
        <c:crosses val="autoZero"/>
        <c:crossBetween val="between"/>
        <c:majorUnit val="1"/>
        <c:min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Year Based Statistics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'Month-Year Based'!$J$1</c:f>
              <c:strCache>
                <c:ptCount val="1"/>
                <c:pt idx="0">
                  <c:v>Total Cases Reported</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'Month-Year Based'!$I$2:$I$4</c:f>
              <c:numCache>
                <c:formatCode>General</c:formatCode>
                <c:ptCount val="3"/>
                <c:pt idx="0">
                  <c:v>2020</c:v>
                </c:pt>
                <c:pt idx="1">
                  <c:v>2021</c:v>
                </c:pt>
                <c:pt idx="2">
                  <c:v>2022</c:v>
                </c:pt>
              </c:numCache>
            </c:numRef>
          </c:cat>
          <c:val>
            <c:numRef>
              <c:f>'Month-Year Based'!$J$2:$J$4</c:f>
              <c:numCache>
                <c:formatCode>General</c:formatCode>
                <c:ptCount val="3"/>
                <c:pt idx="0">
                  <c:v>1</c:v>
                </c:pt>
                <c:pt idx="1">
                  <c:v>0</c:v>
                </c:pt>
                <c:pt idx="2">
                  <c:v>0</c:v>
                </c:pt>
              </c:numCache>
            </c:numRef>
          </c:val>
          <c:extLst>
            <c:ext xmlns:c16="http://schemas.microsoft.com/office/drawing/2014/chart" uri="{C3380CC4-5D6E-409C-BE32-E72D297353CC}">
              <c16:uniqueId val="{00000000-ABA5-4AB8-A67E-85A7E34E4138}"/>
            </c:ext>
          </c:extLst>
        </c:ser>
        <c:ser>
          <c:idx val="1"/>
          <c:order val="1"/>
          <c:tx>
            <c:strRef>
              <c:f>'Month-Year Based'!$K$1</c:f>
              <c:strCache>
                <c:ptCount val="1"/>
                <c:pt idx="0">
                  <c:v>Recovered Cases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'Month-Year Based'!$I$2:$I$4</c:f>
              <c:numCache>
                <c:formatCode>General</c:formatCode>
                <c:ptCount val="3"/>
                <c:pt idx="0">
                  <c:v>2020</c:v>
                </c:pt>
                <c:pt idx="1">
                  <c:v>2021</c:v>
                </c:pt>
                <c:pt idx="2">
                  <c:v>2022</c:v>
                </c:pt>
              </c:numCache>
            </c:numRef>
          </c:cat>
          <c:val>
            <c:numRef>
              <c:f>'Month-Year Based'!$K$2:$K$4</c:f>
              <c:numCache>
                <c:formatCode>General</c:formatCode>
                <c:ptCount val="3"/>
                <c:pt idx="0">
                  <c:v>1</c:v>
                </c:pt>
                <c:pt idx="1">
                  <c:v>0</c:v>
                </c:pt>
                <c:pt idx="2">
                  <c:v>0</c:v>
                </c:pt>
              </c:numCache>
            </c:numRef>
          </c:val>
          <c:extLst>
            <c:ext xmlns:c16="http://schemas.microsoft.com/office/drawing/2014/chart" uri="{C3380CC4-5D6E-409C-BE32-E72D297353CC}">
              <c16:uniqueId val="{00000001-ABA5-4AB8-A67E-85A7E34E4138}"/>
            </c:ext>
          </c:extLst>
        </c:ser>
        <c:ser>
          <c:idx val="2"/>
          <c:order val="2"/>
          <c:tx>
            <c:strRef>
              <c:f>'Month-Year Based'!$L$1</c:f>
              <c:strCache>
                <c:ptCount val="1"/>
                <c:pt idx="0">
                  <c:v>Deceased Cases</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'Month-Year Based'!$I$2:$I$4</c:f>
              <c:numCache>
                <c:formatCode>General</c:formatCode>
                <c:ptCount val="3"/>
                <c:pt idx="0">
                  <c:v>2020</c:v>
                </c:pt>
                <c:pt idx="1">
                  <c:v>2021</c:v>
                </c:pt>
                <c:pt idx="2">
                  <c:v>2022</c:v>
                </c:pt>
              </c:numCache>
            </c:numRef>
          </c:cat>
          <c:val>
            <c:numRef>
              <c:f>'Month-Year Based'!$L$2:$L$4</c:f>
              <c:numCache>
                <c:formatCode>General</c:formatCode>
                <c:ptCount val="3"/>
                <c:pt idx="0">
                  <c:v>0</c:v>
                </c:pt>
                <c:pt idx="1">
                  <c:v>0</c:v>
                </c:pt>
                <c:pt idx="2">
                  <c:v>0</c:v>
                </c:pt>
              </c:numCache>
            </c:numRef>
          </c:val>
          <c:extLst>
            <c:ext xmlns:c16="http://schemas.microsoft.com/office/drawing/2014/chart" uri="{C3380CC4-5D6E-409C-BE32-E72D297353CC}">
              <c16:uniqueId val="{00000002-ABA5-4AB8-A67E-85A7E34E4138}"/>
            </c:ext>
          </c:extLst>
        </c:ser>
        <c:ser>
          <c:idx val="3"/>
          <c:order val="3"/>
          <c:tx>
            <c:strRef>
              <c:f>'Month-Year Based'!$M$1</c:f>
              <c:strCache>
                <c:ptCount val="1"/>
                <c:pt idx="0">
                  <c:v>Active Cases</c:v>
                </c:pt>
              </c:strCache>
            </c:strRef>
          </c:tx>
          <c:spPr>
            <a:solidFill>
              <a:schemeClr val="accent4"/>
            </a:solidFill>
            <a:ln>
              <a:noFill/>
            </a:ln>
            <a:effectLst/>
          </c:spPr>
          <c:invertIfNegative val="0"/>
          <c:cat>
            <c:numRef>
              <c:f>'Month-Year Based'!$I$2:$I$4</c:f>
              <c:numCache>
                <c:formatCode>General</c:formatCode>
                <c:ptCount val="3"/>
                <c:pt idx="0">
                  <c:v>2020</c:v>
                </c:pt>
                <c:pt idx="1">
                  <c:v>2021</c:v>
                </c:pt>
                <c:pt idx="2">
                  <c:v>2022</c:v>
                </c:pt>
              </c:numCache>
            </c:numRef>
          </c:cat>
          <c:val>
            <c:numRef>
              <c:f>'Month-Year Based'!$M$2:$M$4</c:f>
              <c:numCache>
                <c:formatCode>General</c:formatCode>
                <c:ptCount val="3"/>
                <c:pt idx="0">
                  <c:v>0</c:v>
                </c:pt>
                <c:pt idx="1">
                  <c:v>0</c:v>
                </c:pt>
                <c:pt idx="2">
                  <c:v>0</c:v>
                </c:pt>
              </c:numCache>
            </c:numRef>
          </c:val>
          <c:extLst>
            <c:ext xmlns:c16="http://schemas.microsoft.com/office/drawing/2014/chart" uri="{C3380CC4-5D6E-409C-BE32-E72D297353CC}">
              <c16:uniqueId val="{00000003-ABA5-4AB8-A67E-85A7E34E4138}"/>
            </c:ext>
          </c:extLst>
        </c:ser>
        <c:dLbls>
          <c:showLegendKey val="0"/>
          <c:showVal val="0"/>
          <c:showCatName val="0"/>
          <c:showSerName val="0"/>
          <c:showPercent val="0"/>
          <c:showBubbleSize val="0"/>
        </c:dLbls>
        <c:gapWidth val="219"/>
        <c:overlap val="-27"/>
        <c:axId val="1418771536"/>
        <c:axId val="1346341968"/>
      </c:barChart>
      <c:catAx>
        <c:axId val="14187715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46341968"/>
        <c:crosses val="autoZero"/>
        <c:auto val="1"/>
        <c:lblAlgn val="ctr"/>
        <c:lblOffset val="100"/>
        <c:noMultiLvlLbl val="0"/>
      </c:catAx>
      <c:valAx>
        <c:axId val="13463419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87715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Summary (Pie Chart)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tx>
            <c:strRef>
              <c:f>TotalCases!$B$6</c:f>
              <c:strCache>
                <c:ptCount val="1"/>
                <c:pt idx="0">
                  <c:v>Cases</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7D7-4328-ABBC-A9C8081764D9}"/>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7D7-4328-ABBC-A9C8081764D9}"/>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7D7-4328-ABBC-A9C8081764D9}"/>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7D7-4328-ABBC-A9C8081764D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TotalCases!$A$7:$A$10</c:f>
              <c:strCache>
                <c:ptCount val="4"/>
                <c:pt idx="0">
                  <c:v>Reported</c:v>
                </c:pt>
                <c:pt idx="1">
                  <c:v>Recovered</c:v>
                </c:pt>
                <c:pt idx="2">
                  <c:v>Deceased</c:v>
                </c:pt>
                <c:pt idx="3">
                  <c:v>Active</c:v>
                </c:pt>
              </c:strCache>
            </c:strRef>
          </c:cat>
          <c:val>
            <c:numRef>
              <c:f>TotalCases!$B$7:$B$10</c:f>
              <c:numCache>
                <c:formatCode>0</c:formatCode>
                <c:ptCount val="4"/>
                <c:pt idx="0">
                  <c:v>1</c:v>
                </c:pt>
                <c:pt idx="1">
                  <c:v>1</c:v>
                </c:pt>
                <c:pt idx="2">
                  <c:v>0</c:v>
                </c:pt>
                <c:pt idx="3">
                  <c:v>0</c:v>
                </c:pt>
              </c:numCache>
            </c:numRef>
          </c:val>
          <c:extLst>
            <c:ext xmlns:c16="http://schemas.microsoft.com/office/drawing/2014/chart" uri="{C3380CC4-5D6E-409C-BE32-E72D297353CC}">
              <c16:uniqueId val="{00000008-17D7-4328-ABBC-A9C8081764D9}"/>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Summary (Column Chart)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TotalCases!$B$6</c:f>
              <c:strCache>
                <c:ptCount val="1"/>
                <c:pt idx="0">
                  <c:v>Cases</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TotalCases!$A$7:$A$10</c:f>
              <c:strCache>
                <c:ptCount val="4"/>
                <c:pt idx="0">
                  <c:v>Reported</c:v>
                </c:pt>
                <c:pt idx="1">
                  <c:v>Recovered</c:v>
                </c:pt>
                <c:pt idx="2">
                  <c:v>Deceased</c:v>
                </c:pt>
                <c:pt idx="3">
                  <c:v>Active</c:v>
                </c:pt>
              </c:strCache>
            </c:strRef>
          </c:cat>
          <c:val>
            <c:numRef>
              <c:f>TotalCases!$B$7:$B$10</c:f>
              <c:numCache>
                <c:formatCode>0</c:formatCode>
                <c:ptCount val="4"/>
                <c:pt idx="0">
                  <c:v>1</c:v>
                </c:pt>
                <c:pt idx="1">
                  <c:v>1</c:v>
                </c:pt>
                <c:pt idx="2">
                  <c:v>0</c:v>
                </c:pt>
                <c:pt idx="3">
                  <c:v>0</c:v>
                </c:pt>
              </c:numCache>
            </c:numRef>
          </c:val>
          <c:extLst>
            <c:ext xmlns:c16="http://schemas.microsoft.com/office/drawing/2014/chart" uri="{C3380CC4-5D6E-409C-BE32-E72D297353CC}">
              <c16:uniqueId val="{00000000-6F31-4EE0-93F8-CA6F80E9F8FF}"/>
            </c:ext>
          </c:extLst>
        </c:ser>
        <c:dLbls>
          <c:showLegendKey val="0"/>
          <c:showVal val="0"/>
          <c:showCatName val="0"/>
          <c:showSerName val="0"/>
          <c:showPercent val="0"/>
          <c:showBubbleSize val="0"/>
        </c:dLbls>
        <c:gapWidth val="219"/>
        <c:overlap val="-27"/>
        <c:axId val="1412169136"/>
        <c:axId val="1297303792"/>
      </c:barChart>
      <c:catAx>
        <c:axId val="14121691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7303792"/>
        <c:crosses val="autoZero"/>
        <c:auto val="1"/>
        <c:lblAlgn val="ctr"/>
        <c:lblOffset val="100"/>
        <c:noMultiLvlLbl val="0"/>
      </c:catAx>
      <c:valAx>
        <c:axId val="1297303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21691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Age Band Based Statistics (Over All Till Date)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'Age Based'!$D$1</c:f>
              <c:strCache>
                <c:ptCount val="1"/>
                <c:pt idx="0">
                  <c:v>Total Cases Reported</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Based'!$C$2:$C$13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Based'!$D$2:$D$13</c:f>
              <c:numCache>
                <c:formatCode>0</c:formatCode>
                <c:ptCount val="12"/>
                <c:pt idx="0" formatCode="General">
                  <c:v>0</c:v>
                </c:pt>
                <c:pt idx="1">
                  <c:v>0</c:v>
                </c:pt>
                <c:pt idx="2">
                  <c:v>0</c:v>
                </c:pt>
                <c:pt idx="3">
                  <c:v>0</c:v>
                </c:pt>
                <c:pt idx="4">
                  <c:v>1</c:v>
                </c:pt>
                <c:pt idx="5">
                  <c:v>0</c:v>
                </c:pt>
                <c:pt idx="6" formatCode="General">
                  <c:v>0</c:v>
                </c:pt>
                <c:pt idx="7" formatCode="General">
                  <c:v>0</c:v>
                </c:pt>
                <c:pt idx="8" formatCode="General">
                  <c:v>0</c:v>
                </c:pt>
                <c:pt idx="9" formatCode="General">
                  <c:v>0</c:v>
                </c:pt>
                <c:pt idx="10" formatCode="General">
                  <c:v>0</c:v>
                </c:pt>
                <c:pt idx="11" formatCode="General">
                  <c:v>0</c:v>
                </c:pt>
              </c:numCache>
            </c:numRef>
          </c:val>
          <c:extLst>
            <c:ext xmlns:c16="http://schemas.microsoft.com/office/drawing/2014/chart" uri="{C3380CC4-5D6E-409C-BE32-E72D297353CC}">
              <c16:uniqueId val="{00000000-30BD-4AF0-998D-6894D2ABA08B}"/>
            </c:ext>
          </c:extLst>
        </c:ser>
        <c:ser>
          <c:idx val="1"/>
          <c:order val="1"/>
          <c:tx>
            <c:strRef>
              <c:f>'Age Based'!$E$1</c:f>
              <c:strCache>
                <c:ptCount val="1"/>
                <c:pt idx="0">
                  <c:v>Recovered Cases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Based'!$C$2:$C$13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Based'!$E$2:$E$13</c:f>
              <c:numCache>
                <c:formatCode>General</c:formatCode>
                <c:ptCount val="12"/>
                <c:pt idx="0">
                  <c:v>0</c:v>
                </c:pt>
                <c:pt idx="1">
                  <c:v>0</c:v>
                </c:pt>
                <c:pt idx="2">
                  <c:v>0</c:v>
                </c:pt>
                <c:pt idx="3">
                  <c:v>0</c:v>
                </c:pt>
                <c:pt idx="4">
                  <c:v>1</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30BD-4AF0-998D-6894D2ABA08B}"/>
            </c:ext>
          </c:extLst>
        </c:ser>
        <c:ser>
          <c:idx val="2"/>
          <c:order val="2"/>
          <c:tx>
            <c:strRef>
              <c:f>'Age Based'!$F$1</c:f>
              <c:strCache>
                <c:ptCount val="1"/>
                <c:pt idx="0">
                  <c:v>Deceased Cases</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Based'!$C$2:$C$13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Based'!$F$2:$F$13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30BD-4AF0-998D-6894D2ABA08B}"/>
            </c:ext>
          </c:extLst>
        </c:ser>
        <c:ser>
          <c:idx val="3"/>
          <c:order val="3"/>
          <c:tx>
            <c:strRef>
              <c:f>'Age Based'!$G$1</c:f>
              <c:strCache>
                <c:ptCount val="1"/>
                <c:pt idx="0">
                  <c:v>Active Cases</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Based'!$C$2:$C$13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Based'!$G$2:$G$13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3-30BD-4AF0-998D-6894D2ABA08B}"/>
            </c:ext>
          </c:extLst>
        </c:ser>
        <c:dLbls>
          <c:showLegendKey val="0"/>
          <c:showVal val="0"/>
          <c:showCatName val="0"/>
          <c:showSerName val="0"/>
          <c:showPercent val="0"/>
          <c:showBubbleSize val="0"/>
        </c:dLbls>
        <c:gapWidth val="219"/>
        <c:overlap val="-27"/>
        <c:axId val="1412205936"/>
        <c:axId val="1297295888"/>
      </c:barChart>
      <c:catAx>
        <c:axId val="14122059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7295888"/>
        <c:crosses val="autoZero"/>
        <c:auto val="1"/>
        <c:lblAlgn val="ctr"/>
        <c:lblOffset val="100"/>
        <c:noMultiLvlLbl val="0"/>
      </c:catAx>
      <c:valAx>
        <c:axId val="12972958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22059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Age Band (Year</a:t>
            </a:r>
            <a:r>
              <a:rPr lang="en-US" baseline="0"/>
              <a:t> 2020) Statistics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1"/>
          <c:tx>
            <c:strRef>
              <c:f>'Age Based'!$E$21</c:f>
              <c:strCache>
                <c:ptCount val="1"/>
                <c:pt idx="0">
                  <c:v>Total Cases Reported</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Based'!$C$22:$C$33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Based'!$E$22:$E$33</c:f>
              <c:numCache>
                <c:formatCode>General</c:formatCode>
                <c:ptCount val="12"/>
                <c:pt idx="0">
                  <c:v>0</c:v>
                </c:pt>
                <c:pt idx="1">
                  <c:v>0</c:v>
                </c:pt>
                <c:pt idx="2">
                  <c:v>0</c:v>
                </c:pt>
                <c:pt idx="3">
                  <c:v>0</c:v>
                </c:pt>
                <c:pt idx="4">
                  <c:v>1</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F728-48C8-B79F-71EA68E52212}"/>
            </c:ext>
          </c:extLst>
        </c:ser>
        <c:ser>
          <c:idx val="2"/>
          <c:order val="2"/>
          <c:tx>
            <c:strRef>
              <c:f>'Age Based'!$F$21</c:f>
              <c:strCache>
                <c:ptCount val="1"/>
                <c:pt idx="0">
                  <c:v>Recovered Cases</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Based'!$C$22:$C$33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Based'!$F$22:$F$33</c:f>
              <c:numCache>
                <c:formatCode>General</c:formatCode>
                <c:ptCount val="12"/>
                <c:pt idx="0">
                  <c:v>0</c:v>
                </c:pt>
                <c:pt idx="1">
                  <c:v>0</c:v>
                </c:pt>
                <c:pt idx="2">
                  <c:v>0</c:v>
                </c:pt>
                <c:pt idx="3">
                  <c:v>0</c:v>
                </c:pt>
                <c:pt idx="4">
                  <c:v>1</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F728-48C8-B79F-71EA68E52212}"/>
            </c:ext>
          </c:extLst>
        </c:ser>
        <c:ser>
          <c:idx val="3"/>
          <c:order val="3"/>
          <c:tx>
            <c:strRef>
              <c:f>'Age Based'!$G$21</c:f>
              <c:strCache>
                <c:ptCount val="1"/>
                <c:pt idx="0">
                  <c:v>Deceased Cases</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Based'!$C$22:$C$33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Based'!$G$22:$G$33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3-F728-48C8-B79F-71EA68E52212}"/>
            </c:ext>
          </c:extLst>
        </c:ser>
        <c:ser>
          <c:idx val="4"/>
          <c:order val="4"/>
          <c:tx>
            <c:strRef>
              <c:f>'Age Based'!$H$21</c:f>
              <c:strCache>
                <c:ptCount val="1"/>
                <c:pt idx="0">
                  <c:v>Active Cases</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Based'!$C$22:$C$33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Based'!$H$22:$H$33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4-F728-48C8-B79F-71EA68E52212}"/>
            </c:ext>
          </c:extLst>
        </c:ser>
        <c:dLbls>
          <c:showLegendKey val="0"/>
          <c:showVal val="0"/>
          <c:showCatName val="0"/>
          <c:showSerName val="0"/>
          <c:showPercent val="0"/>
          <c:showBubbleSize val="0"/>
        </c:dLbls>
        <c:gapWidth val="219"/>
        <c:overlap val="-27"/>
        <c:axId val="1629602112"/>
        <c:axId val="1346331568"/>
        <c:extLst>
          <c:ext xmlns:c15="http://schemas.microsoft.com/office/drawing/2012/chart" uri="{02D57815-91ED-43cb-92C2-25804820EDAC}">
            <c15:filteredBarSeries>
              <c15:ser>
                <c:idx val="0"/>
                <c:order val="0"/>
                <c:tx>
                  <c:strRef>
                    <c:extLst>
                      <c:ext uri="{02D57815-91ED-43cb-92C2-25804820EDAC}">
                        <c15:formulaRef>
                          <c15:sqref>'Age Based'!$D$21</c15:sqref>
                        </c15:formulaRef>
                      </c:ext>
                    </c:extLst>
                    <c:strCache>
                      <c:ptCount val="1"/>
                      <c:pt idx="0">
                        <c:v>Year</c:v>
                      </c:pt>
                    </c:strCache>
                  </c:strRef>
                </c:tx>
                <c:spPr>
                  <a:solidFill>
                    <a:schemeClr val="accent1"/>
                  </a:solidFill>
                  <a:ln>
                    <a:noFill/>
                  </a:ln>
                  <a:effectLst/>
                </c:spPr>
                <c:invertIfNegative val="0"/>
                <c:cat>
                  <c:strRef>
                    <c:extLst>
                      <c:ext uri="{02D57815-91ED-43cb-92C2-25804820EDAC}">
                        <c15:formulaRef>
                          <c15:sqref>'Age Based'!$C$22:$C$33</c15:sqref>
                        </c15:formulaRef>
                      </c:ext>
                    </c:extLst>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extLst>
                      <c:ext uri="{02D57815-91ED-43cb-92C2-25804820EDAC}">
                        <c15:formulaRef>
                          <c15:sqref>'Age Based'!$D$22:$D$33</c15:sqref>
                        </c15:formulaRef>
                      </c:ext>
                    </c:extLst>
                    <c:numCache>
                      <c:formatCode>General</c:formatCode>
                      <c:ptCount val="12"/>
                      <c:pt idx="0">
                        <c:v>2020</c:v>
                      </c:pt>
                      <c:pt idx="1">
                        <c:v>2020</c:v>
                      </c:pt>
                      <c:pt idx="2">
                        <c:v>2020</c:v>
                      </c:pt>
                      <c:pt idx="3">
                        <c:v>2020</c:v>
                      </c:pt>
                      <c:pt idx="4">
                        <c:v>2020</c:v>
                      </c:pt>
                      <c:pt idx="5">
                        <c:v>2020</c:v>
                      </c:pt>
                      <c:pt idx="6">
                        <c:v>2020</c:v>
                      </c:pt>
                      <c:pt idx="7">
                        <c:v>2020</c:v>
                      </c:pt>
                      <c:pt idx="8">
                        <c:v>2020</c:v>
                      </c:pt>
                      <c:pt idx="9">
                        <c:v>2020</c:v>
                      </c:pt>
                      <c:pt idx="10">
                        <c:v>2020</c:v>
                      </c:pt>
                      <c:pt idx="11">
                        <c:v>2020</c:v>
                      </c:pt>
                    </c:numCache>
                  </c:numRef>
                </c:val>
                <c:extLst>
                  <c:ext xmlns:c16="http://schemas.microsoft.com/office/drawing/2014/chart" uri="{C3380CC4-5D6E-409C-BE32-E72D297353CC}">
                    <c16:uniqueId val="{00000000-F728-48C8-B79F-71EA68E52212}"/>
                  </c:ext>
                </c:extLst>
              </c15:ser>
            </c15:filteredBarSeries>
          </c:ext>
        </c:extLst>
      </c:barChart>
      <c:catAx>
        <c:axId val="162960211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46331568"/>
        <c:crosses val="autoZero"/>
        <c:auto val="1"/>
        <c:lblAlgn val="ctr"/>
        <c:lblOffset val="100"/>
        <c:noMultiLvlLbl val="0"/>
      </c:catAx>
      <c:valAx>
        <c:axId val="13463315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96021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Age Band (Year 2021) Statistics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1"/>
          <c:tx>
            <c:strRef>
              <c:f>'Age Based'!$E$41</c:f>
              <c:strCache>
                <c:ptCount val="1"/>
                <c:pt idx="0">
                  <c:v>Total Cases Reported</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Based'!$C$42:$C$53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Based'!$E$42:$E$53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E067-411B-99C1-2EBF7BCD24A7}"/>
            </c:ext>
          </c:extLst>
        </c:ser>
        <c:ser>
          <c:idx val="2"/>
          <c:order val="2"/>
          <c:tx>
            <c:strRef>
              <c:f>'Age Based'!$F$41</c:f>
              <c:strCache>
                <c:ptCount val="1"/>
                <c:pt idx="0">
                  <c:v>Recovered Cases</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Based'!$C$42:$C$53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Based'!$F$42:$F$53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E067-411B-99C1-2EBF7BCD24A7}"/>
            </c:ext>
          </c:extLst>
        </c:ser>
        <c:ser>
          <c:idx val="3"/>
          <c:order val="3"/>
          <c:tx>
            <c:strRef>
              <c:f>'Age Based'!$G$41</c:f>
              <c:strCache>
                <c:ptCount val="1"/>
                <c:pt idx="0">
                  <c:v>Deceased Cases</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Based'!$C$42:$C$53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Based'!$G$42:$G$53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3-E067-411B-99C1-2EBF7BCD24A7}"/>
            </c:ext>
          </c:extLst>
        </c:ser>
        <c:ser>
          <c:idx val="4"/>
          <c:order val="4"/>
          <c:tx>
            <c:strRef>
              <c:f>'Age Based'!$H$41</c:f>
              <c:strCache>
                <c:ptCount val="1"/>
                <c:pt idx="0">
                  <c:v>Active Cases</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'Age Based'!$C$42:$C$53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Based'!$H$42:$H$53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4-E067-411B-99C1-2EBF7BCD24A7}"/>
            </c:ext>
          </c:extLst>
        </c:ser>
        <c:dLbls>
          <c:showLegendKey val="0"/>
          <c:showVal val="0"/>
          <c:showCatName val="0"/>
          <c:showSerName val="0"/>
          <c:showPercent val="0"/>
          <c:showBubbleSize val="0"/>
        </c:dLbls>
        <c:gapWidth val="219"/>
        <c:overlap val="-27"/>
        <c:axId val="1337058928"/>
        <c:axId val="1303673888"/>
        <c:extLst>
          <c:ext xmlns:c15="http://schemas.microsoft.com/office/drawing/2012/chart" uri="{02D57815-91ED-43cb-92C2-25804820EDAC}">
            <c15:filteredBarSeries>
              <c15:ser>
                <c:idx val="0"/>
                <c:order val="0"/>
                <c:tx>
                  <c:strRef>
                    <c:extLst>
                      <c:ext uri="{02D57815-91ED-43cb-92C2-25804820EDAC}">
                        <c15:formulaRef>
                          <c15:sqref>'Age Based'!$D$41</c15:sqref>
                        </c15:formulaRef>
                      </c:ext>
                    </c:extLst>
                    <c:strCache>
                      <c:ptCount val="1"/>
                      <c:pt idx="0">
                        <c:v>Year</c:v>
                      </c:pt>
                    </c:strCache>
                  </c:strRef>
                </c:tx>
                <c:spPr>
                  <a:solidFill>
                    <a:schemeClr val="accent1"/>
                  </a:solidFill>
                  <a:ln>
                    <a:noFill/>
                  </a:ln>
                  <a:effectLst/>
                </c:spPr>
                <c:invertIfNegative val="0"/>
                <c:cat>
                  <c:strRef>
                    <c:extLst>
                      <c:ext uri="{02D57815-91ED-43cb-92C2-25804820EDAC}">
                        <c15:formulaRef>
                          <c15:sqref>'Age Based'!$C$42:$C$53</c15:sqref>
                        </c15:formulaRef>
                      </c:ext>
                    </c:extLst>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extLst>
                      <c:ext uri="{02D57815-91ED-43cb-92C2-25804820EDAC}">
                        <c15:formulaRef>
                          <c15:sqref>'Age Based'!$D$42:$D$53</c15:sqref>
                        </c15:formulaRef>
                      </c:ext>
                    </c:extLst>
                    <c:numCache>
                      <c:formatCode>General</c:formatCode>
                      <c:ptCount val="12"/>
                      <c:pt idx="0">
                        <c:v>2021</c:v>
                      </c:pt>
                      <c:pt idx="1">
                        <c:v>2021</c:v>
                      </c:pt>
                      <c:pt idx="2">
                        <c:v>2021</c:v>
                      </c:pt>
                      <c:pt idx="3">
                        <c:v>2021</c:v>
                      </c:pt>
                      <c:pt idx="4">
                        <c:v>2021</c:v>
                      </c:pt>
                      <c:pt idx="5">
                        <c:v>2021</c:v>
                      </c:pt>
                      <c:pt idx="6">
                        <c:v>2021</c:v>
                      </c:pt>
                      <c:pt idx="7">
                        <c:v>2021</c:v>
                      </c:pt>
                      <c:pt idx="8">
                        <c:v>2021</c:v>
                      </c:pt>
                      <c:pt idx="9">
                        <c:v>2021</c:v>
                      </c:pt>
                      <c:pt idx="10">
                        <c:v>2021</c:v>
                      </c:pt>
                      <c:pt idx="11">
                        <c:v>2021</c:v>
                      </c:pt>
                    </c:numCache>
                  </c:numRef>
                </c:val>
                <c:extLst>
                  <c:ext xmlns:c16="http://schemas.microsoft.com/office/drawing/2014/chart" uri="{C3380CC4-5D6E-409C-BE32-E72D297353CC}">
                    <c16:uniqueId val="{00000000-E067-411B-99C1-2EBF7BCD24A7}"/>
                  </c:ext>
                </c:extLst>
              </c15:ser>
            </c15:filteredBarSeries>
          </c:ext>
        </c:extLst>
      </c:barChart>
      <c:catAx>
        <c:axId val="133705892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3673888"/>
        <c:crosses val="autoZero"/>
        <c:auto val="1"/>
        <c:lblAlgn val="ctr"/>
        <c:lblOffset val="100"/>
        <c:noMultiLvlLbl val="0"/>
      </c:catAx>
      <c:valAx>
        <c:axId val="13036738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70589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Age</a:t>
            </a:r>
            <a:r>
              <a:rPr lang="en-US" baseline="0"/>
              <a:t> Band (Year 2022) Statistics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1"/>
          <c:tx>
            <c:strRef>
              <c:f>'Age Based'!$E$61</c:f>
              <c:strCache>
                <c:ptCount val="1"/>
                <c:pt idx="0">
                  <c:v>Total Cases Reported</c:v>
                </c:pt>
              </c:strCache>
            </c:strRef>
          </c:tx>
          <c:spPr>
            <a:solidFill>
              <a:schemeClr val="accent2"/>
            </a:solidFill>
            <a:ln>
              <a:noFill/>
            </a:ln>
            <a:effectLst/>
          </c:spPr>
          <c:invertIfNegative val="0"/>
          <c:cat>
            <c:strRef>
              <c:f>'Age Based'!$C$62:$C$73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Based'!$E$62:$E$73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9C3A-4831-9D80-1994895546C7}"/>
            </c:ext>
          </c:extLst>
        </c:ser>
        <c:ser>
          <c:idx val="2"/>
          <c:order val="2"/>
          <c:tx>
            <c:strRef>
              <c:f>'Age Based'!$F$61</c:f>
              <c:strCache>
                <c:ptCount val="1"/>
                <c:pt idx="0">
                  <c:v>Recovered Cases</c:v>
                </c:pt>
              </c:strCache>
            </c:strRef>
          </c:tx>
          <c:spPr>
            <a:solidFill>
              <a:schemeClr val="accent3"/>
            </a:solidFill>
            <a:ln>
              <a:noFill/>
            </a:ln>
            <a:effectLst/>
          </c:spPr>
          <c:invertIfNegative val="0"/>
          <c:cat>
            <c:strRef>
              <c:f>'Age Based'!$C$62:$C$73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Based'!$F$62:$F$73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9C3A-4831-9D80-1994895546C7}"/>
            </c:ext>
          </c:extLst>
        </c:ser>
        <c:ser>
          <c:idx val="3"/>
          <c:order val="3"/>
          <c:tx>
            <c:strRef>
              <c:f>'Age Based'!$G$61</c:f>
              <c:strCache>
                <c:ptCount val="1"/>
                <c:pt idx="0">
                  <c:v>Deceased Cases</c:v>
                </c:pt>
              </c:strCache>
            </c:strRef>
          </c:tx>
          <c:spPr>
            <a:solidFill>
              <a:schemeClr val="accent4"/>
            </a:solidFill>
            <a:ln>
              <a:noFill/>
            </a:ln>
            <a:effectLst/>
          </c:spPr>
          <c:invertIfNegative val="0"/>
          <c:cat>
            <c:strRef>
              <c:f>'Age Based'!$C$62:$C$73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Based'!$G$62:$G$73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3-9C3A-4831-9D80-1994895546C7}"/>
            </c:ext>
          </c:extLst>
        </c:ser>
        <c:ser>
          <c:idx val="4"/>
          <c:order val="4"/>
          <c:tx>
            <c:strRef>
              <c:f>'Age Based'!$H$61</c:f>
              <c:strCache>
                <c:ptCount val="1"/>
                <c:pt idx="0">
                  <c:v>Active Cases</c:v>
                </c:pt>
              </c:strCache>
            </c:strRef>
          </c:tx>
          <c:spPr>
            <a:solidFill>
              <a:schemeClr val="accent5"/>
            </a:solidFill>
            <a:ln>
              <a:noFill/>
            </a:ln>
            <a:effectLst/>
          </c:spPr>
          <c:invertIfNegative val="0"/>
          <c:cat>
            <c:strRef>
              <c:f>'Age Based'!$C$62:$C$73</c:f>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f>'Age Based'!$H$62:$H$73</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4-9C3A-4831-9D80-1994895546C7}"/>
            </c:ext>
          </c:extLst>
        </c:ser>
        <c:dLbls>
          <c:showLegendKey val="0"/>
          <c:showVal val="0"/>
          <c:showCatName val="0"/>
          <c:showSerName val="0"/>
          <c:showPercent val="0"/>
          <c:showBubbleSize val="0"/>
        </c:dLbls>
        <c:gapWidth val="219"/>
        <c:overlap val="-27"/>
        <c:axId val="1420847136"/>
        <c:axId val="1346331984"/>
        <c:extLst>
          <c:ext xmlns:c15="http://schemas.microsoft.com/office/drawing/2012/chart" uri="{02D57815-91ED-43cb-92C2-25804820EDAC}">
            <c15:filteredBarSeries>
              <c15:ser>
                <c:idx val="0"/>
                <c:order val="0"/>
                <c:tx>
                  <c:strRef>
                    <c:extLst>
                      <c:ext uri="{02D57815-91ED-43cb-92C2-25804820EDAC}">
                        <c15:formulaRef>
                          <c15:sqref>'Age Based'!$D$61</c15:sqref>
                        </c15:formulaRef>
                      </c:ext>
                    </c:extLst>
                    <c:strCache>
                      <c:ptCount val="1"/>
                      <c:pt idx="0">
                        <c:v>Year</c:v>
                      </c:pt>
                    </c:strCache>
                  </c:strRef>
                </c:tx>
                <c:spPr>
                  <a:solidFill>
                    <a:schemeClr val="accent1"/>
                  </a:solidFill>
                  <a:ln>
                    <a:noFill/>
                  </a:ln>
                  <a:effectLst/>
                </c:spPr>
                <c:invertIfNegative val="0"/>
                <c:cat>
                  <c:strRef>
                    <c:extLst>
                      <c:ext uri="{02D57815-91ED-43cb-92C2-25804820EDAC}">
                        <c15:formulaRef>
                          <c15:sqref>'Age Based'!$C$62:$C$73</c15:sqref>
                        </c15:formulaRef>
                      </c:ext>
                    </c:extLst>
                    <c:strCache>
                      <c:ptCount val="12"/>
                      <c:pt idx="0">
                        <c:v>1-10</c:v>
                      </c:pt>
                      <c:pt idx="1">
                        <c:v>11-20</c:v>
                      </c:pt>
                      <c:pt idx="2">
                        <c:v>21-30</c:v>
                      </c:pt>
                      <c:pt idx="3">
                        <c:v>31-40</c:v>
                      </c:pt>
                      <c:pt idx="4">
                        <c:v>41-50</c:v>
                      </c:pt>
                      <c:pt idx="5">
                        <c:v>51-60</c:v>
                      </c:pt>
                      <c:pt idx="6">
                        <c:v>61-70</c:v>
                      </c:pt>
                      <c:pt idx="7">
                        <c:v>71-80</c:v>
                      </c:pt>
                      <c:pt idx="8">
                        <c:v>81-90</c:v>
                      </c:pt>
                      <c:pt idx="9">
                        <c:v>91-100</c:v>
                      </c:pt>
                      <c:pt idx="10">
                        <c:v>101-110</c:v>
                      </c:pt>
                      <c:pt idx="11">
                        <c:v>111-120</c:v>
                      </c:pt>
                    </c:strCache>
                  </c:strRef>
                </c:cat>
                <c:val>
                  <c:numRef>
                    <c:extLst>
                      <c:ext uri="{02D57815-91ED-43cb-92C2-25804820EDAC}">
                        <c15:formulaRef>
                          <c15:sqref>'Age Based'!$D$62:$D$73</c15:sqref>
                        </c15:formulaRef>
                      </c:ext>
                    </c:extLst>
                    <c:numCache>
                      <c:formatCode>General</c:formatCode>
                      <c:ptCount val="12"/>
                      <c:pt idx="0">
                        <c:v>2022</c:v>
                      </c:pt>
                      <c:pt idx="1">
                        <c:v>2022</c:v>
                      </c:pt>
                      <c:pt idx="2">
                        <c:v>2022</c:v>
                      </c:pt>
                      <c:pt idx="3">
                        <c:v>2022</c:v>
                      </c:pt>
                      <c:pt idx="4">
                        <c:v>2022</c:v>
                      </c:pt>
                      <c:pt idx="5">
                        <c:v>2022</c:v>
                      </c:pt>
                      <c:pt idx="6">
                        <c:v>2022</c:v>
                      </c:pt>
                      <c:pt idx="7">
                        <c:v>2022</c:v>
                      </c:pt>
                      <c:pt idx="8">
                        <c:v>2022</c:v>
                      </c:pt>
                      <c:pt idx="9">
                        <c:v>2022</c:v>
                      </c:pt>
                      <c:pt idx="10">
                        <c:v>2022</c:v>
                      </c:pt>
                      <c:pt idx="11">
                        <c:v>2022</c:v>
                      </c:pt>
                    </c:numCache>
                  </c:numRef>
                </c:val>
                <c:extLst>
                  <c:ext xmlns:c16="http://schemas.microsoft.com/office/drawing/2014/chart" uri="{C3380CC4-5D6E-409C-BE32-E72D297353CC}">
                    <c16:uniqueId val="{00000000-9C3A-4831-9D80-1994895546C7}"/>
                  </c:ext>
                </c:extLst>
              </c15:ser>
            </c15:filteredBarSeries>
          </c:ext>
        </c:extLst>
      </c:barChart>
      <c:catAx>
        <c:axId val="14208471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46331984"/>
        <c:crosses val="autoZero"/>
        <c:auto val="1"/>
        <c:lblAlgn val="ctr"/>
        <c:lblOffset val="100"/>
        <c:noMultiLvlLbl val="0"/>
      </c:catAx>
      <c:valAx>
        <c:axId val="134633198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208471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Floor No Based Statistics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'Floor No Based'!$B$1</c:f>
              <c:strCache>
                <c:ptCount val="1"/>
                <c:pt idx="0">
                  <c:v>Total Cases Reported</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'Floor No Based'!$A$2:$A$6</c:f>
              <c:numCache>
                <c:formatCode>General</c:formatCode>
                <c:ptCount val="5"/>
                <c:pt idx="0">
                  <c:v>0</c:v>
                </c:pt>
                <c:pt idx="1">
                  <c:v>1</c:v>
                </c:pt>
                <c:pt idx="2">
                  <c:v>2</c:v>
                </c:pt>
                <c:pt idx="3">
                  <c:v>3</c:v>
                </c:pt>
                <c:pt idx="4">
                  <c:v>4</c:v>
                </c:pt>
              </c:numCache>
            </c:numRef>
          </c:cat>
          <c:val>
            <c:numRef>
              <c:f>'Floor No Based'!$B$2:$B$6</c:f>
              <c:numCache>
                <c:formatCode>0</c:formatCode>
                <c:ptCount val="5"/>
                <c:pt idx="0" formatCode="General">
                  <c:v>0</c:v>
                </c:pt>
                <c:pt idx="1">
                  <c:v>1</c:v>
                </c:pt>
                <c:pt idx="2">
                  <c:v>0</c:v>
                </c:pt>
                <c:pt idx="3">
                  <c:v>0</c:v>
                </c:pt>
                <c:pt idx="4">
                  <c:v>0</c:v>
                </c:pt>
              </c:numCache>
            </c:numRef>
          </c:val>
          <c:extLst>
            <c:ext xmlns:c16="http://schemas.microsoft.com/office/drawing/2014/chart" uri="{C3380CC4-5D6E-409C-BE32-E72D297353CC}">
              <c16:uniqueId val="{00000000-D21C-4583-BD3B-808C25EB35E6}"/>
            </c:ext>
          </c:extLst>
        </c:ser>
        <c:ser>
          <c:idx val="1"/>
          <c:order val="1"/>
          <c:tx>
            <c:strRef>
              <c:f>'Floor No Based'!$C$1</c:f>
              <c:strCache>
                <c:ptCount val="1"/>
                <c:pt idx="0">
                  <c:v>Recovered Cases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'Floor No Based'!$A$2:$A$6</c:f>
              <c:numCache>
                <c:formatCode>General</c:formatCode>
                <c:ptCount val="5"/>
                <c:pt idx="0">
                  <c:v>0</c:v>
                </c:pt>
                <c:pt idx="1">
                  <c:v>1</c:v>
                </c:pt>
                <c:pt idx="2">
                  <c:v>2</c:v>
                </c:pt>
                <c:pt idx="3">
                  <c:v>3</c:v>
                </c:pt>
                <c:pt idx="4">
                  <c:v>4</c:v>
                </c:pt>
              </c:numCache>
            </c:numRef>
          </c:cat>
          <c:val>
            <c:numRef>
              <c:f>'Floor No Based'!$C$2:$C$6</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1-D21C-4583-BD3B-808C25EB35E6}"/>
            </c:ext>
          </c:extLst>
        </c:ser>
        <c:ser>
          <c:idx val="2"/>
          <c:order val="2"/>
          <c:tx>
            <c:strRef>
              <c:f>'Floor No Based'!$D$1</c:f>
              <c:strCache>
                <c:ptCount val="1"/>
                <c:pt idx="0">
                  <c:v>Deceased Cases</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'Floor No Based'!$A$2:$A$6</c:f>
              <c:numCache>
                <c:formatCode>General</c:formatCode>
                <c:ptCount val="5"/>
                <c:pt idx="0">
                  <c:v>0</c:v>
                </c:pt>
                <c:pt idx="1">
                  <c:v>1</c:v>
                </c:pt>
                <c:pt idx="2">
                  <c:v>2</c:v>
                </c:pt>
                <c:pt idx="3">
                  <c:v>3</c:v>
                </c:pt>
                <c:pt idx="4">
                  <c:v>4</c:v>
                </c:pt>
              </c:numCache>
            </c:numRef>
          </c:cat>
          <c:val>
            <c:numRef>
              <c:f>'Floor No Based'!$D$2:$D$6</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2-D21C-4583-BD3B-808C25EB35E6}"/>
            </c:ext>
          </c:extLst>
        </c:ser>
        <c:ser>
          <c:idx val="3"/>
          <c:order val="3"/>
          <c:tx>
            <c:strRef>
              <c:f>'Floor No Based'!$E$1</c:f>
              <c:strCache>
                <c:ptCount val="1"/>
                <c:pt idx="0">
                  <c:v>Active Cases</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'Floor No Based'!$A$2:$A$6</c:f>
              <c:numCache>
                <c:formatCode>General</c:formatCode>
                <c:ptCount val="5"/>
                <c:pt idx="0">
                  <c:v>0</c:v>
                </c:pt>
                <c:pt idx="1">
                  <c:v>1</c:v>
                </c:pt>
                <c:pt idx="2">
                  <c:v>2</c:v>
                </c:pt>
                <c:pt idx="3">
                  <c:v>3</c:v>
                </c:pt>
                <c:pt idx="4">
                  <c:v>4</c:v>
                </c:pt>
              </c:numCache>
            </c:numRef>
          </c:cat>
          <c:val>
            <c:numRef>
              <c:f>'Floor No Based'!$E$2:$E$6</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3-D21C-4583-BD3B-808C25EB35E6}"/>
            </c:ext>
          </c:extLst>
        </c:ser>
        <c:dLbls>
          <c:showLegendKey val="0"/>
          <c:showVal val="0"/>
          <c:showCatName val="0"/>
          <c:showSerName val="0"/>
          <c:showPercent val="0"/>
          <c:showBubbleSize val="0"/>
        </c:dLbls>
        <c:gapWidth val="219"/>
        <c:overlap val="-27"/>
        <c:axId val="1644076096"/>
        <c:axId val="1295941840"/>
      </c:barChart>
      <c:catAx>
        <c:axId val="164407609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5941840"/>
        <c:crosses val="autoZero"/>
        <c:auto val="1"/>
        <c:lblAlgn val="ctr"/>
        <c:lblOffset val="100"/>
        <c:noMultiLvlLbl val="0"/>
      </c:catAx>
      <c:valAx>
        <c:axId val="12959418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440760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[COVID-Cases-Tracker.xlsx]Active Cases!PivotTable16</c:name>
    <c:fmtId val="2"/>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'Active Cases'!$B$12</c:f>
              <c:strCache>
                <c:ptCount val="1"/>
                <c:pt idx="0">
                  <c:v>Count of Positive Date</c:v>
                </c:pt>
              </c:strCache>
            </c:strRef>
          </c:tx>
          <c:spPr>
            <a:solidFill>
              <a:schemeClr val="accent1"/>
            </a:solidFill>
            <a:ln>
              <a:noFill/>
            </a:ln>
            <a:effectLst/>
          </c:spPr>
          <c:invertIfNegative val="0"/>
          <c:cat>
            <c:strRef>
              <c:f>'Active Cases'!$A$13:$A$15</c:f>
              <c:strCache>
                <c:ptCount val="2"/>
                <c:pt idx="0">
                  <c:v>2020</c:v>
                </c:pt>
                <c:pt idx="1">
                  <c:v>2021</c:v>
                </c:pt>
              </c:strCache>
            </c:strRef>
          </c:cat>
          <c:val>
            <c:numRef>
              <c:f>'Active Cases'!$B$13:$B$15</c:f>
              <c:numCache>
                <c:formatCode>General</c:formatCode>
                <c:ptCount val="2"/>
                <c:pt idx="0">
                  <c:v>400</c:v>
                </c:pt>
                <c:pt idx="1">
                  <c:v>1</c:v>
                </c:pt>
              </c:numCache>
            </c:numRef>
          </c:val>
          <c:extLst>
            <c:ext xmlns:c16="http://schemas.microsoft.com/office/drawing/2014/chart" uri="{C3380CC4-5D6E-409C-BE32-E72D297353CC}">
              <c16:uniqueId val="{00000000-12CE-4219-B55B-8536A6B1606D}"/>
            </c:ext>
          </c:extLst>
        </c:ser>
        <c:ser>
          <c:idx val="1"/>
          <c:order val="1"/>
          <c:tx>
            <c:strRef>
              <c:f>'Active Cases'!$C$12</c:f>
              <c:strCache>
                <c:ptCount val="1"/>
                <c:pt idx="0">
                  <c:v>Count of Recovered Date</c:v>
                </c:pt>
              </c:strCache>
            </c:strRef>
          </c:tx>
          <c:spPr>
            <a:solidFill>
              <a:schemeClr val="accent2"/>
            </a:solidFill>
            <a:ln>
              <a:noFill/>
            </a:ln>
            <a:effectLst/>
          </c:spPr>
          <c:invertIfNegative val="0"/>
          <c:cat>
            <c:strRef>
              <c:f>'Active Cases'!$A$13:$A$15</c:f>
              <c:strCache>
                <c:ptCount val="2"/>
                <c:pt idx="0">
                  <c:v>2020</c:v>
                </c:pt>
                <c:pt idx="1">
                  <c:v>2021</c:v>
                </c:pt>
              </c:strCache>
            </c:strRef>
          </c:cat>
          <c:val>
            <c:numRef>
              <c:f>'Active Cases'!$C$13:$C$15</c:f>
              <c:numCache>
                <c:formatCode>General</c:formatCode>
                <c:ptCount val="2"/>
                <c:pt idx="0">
                  <c:v>381</c:v>
                </c:pt>
                <c:pt idx="1">
                  <c:v>1</c:v>
                </c:pt>
              </c:numCache>
            </c:numRef>
          </c:val>
          <c:extLst>
            <c:ext xmlns:c16="http://schemas.microsoft.com/office/drawing/2014/chart" uri="{C3380CC4-5D6E-409C-BE32-E72D297353CC}">
              <c16:uniqueId val="{00000001-12CE-4219-B55B-8536A6B1606D}"/>
            </c:ext>
          </c:extLst>
        </c:ser>
        <c:ser>
          <c:idx val="2"/>
          <c:order val="2"/>
          <c:tx>
            <c:strRef>
              <c:f>'Active Cases'!$D$12</c:f>
              <c:strCache>
                <c:ptCount val="1"/>
                <c:pt idx="0">
                  <c:v>Count of Deceased Date</c:v>
                </c:pt>
              </c:strCache>
            </c:strRef>
          </c:tx>
          <c:spPr>
            <a:solidFill>
              <a:schemeClr val="accent3"/>
            </a:solidFill>
            <a:ln>
              <a:noFill/>
            </a:ln>
            <a:effectLst/>
          </c:spPr>
          <c:invertIfNegative val="0"/>
          <c:cat>
            <c:strRef>
              <c:f>'Active Cases'!$A$13:$A$15</c:f>
              <c:strCache>
                <c:ptCount val="2"/>
                <c:pt idx="0">
                  <c:v>2020</c:v>
                </c:pt>
                <c:pt idx="1">
                  <c:v>2021</c:v>
                </c:pt>
              </c:strCache>
            </c:strRef>
          </c:cat>
          <c:val>
            <c:numRef>
              <c:f>'Active Cases'!$D$13:$D$15</c:f>
              <c:numCache>
                <c:formatCode>General</c:formatCode>
                <c:ptCount val="2"/>
                <c:pt idx="0">
                  <c:v>14</c:v>
                </c:pt>
              </c:numCache>
            </c:numRef>
          </c:val>
          <c:extLst>
            <c:ext xmlns:c16="http://schemas.microsoft.com/office/drawing/2014/chart" uri="{C3380CC4-5D6E-409C-BE32-E72D297353CC}">
              <c16:uniqueId val="{00000002-12CE-4219-B55B-8536A6B1606D}"/>
            </c:ext>
          </c:extLst>
        </c:ser>
        <c:dLbls>
          <c:showLegendKey val="0"/>
          <c:showVal val="0"/>
          <c:showCatName val="0"/>
          <c:showSerName val="0"/>
          <c:showPercent val="0"/>
          <c:showBubbleSize val="0"/>
        </c:dLbls>
        <c:gapWidth val="219"/>
        <c:overlap val="-27"/>
        <c:axId val="819172112"/>
        <c:axId val="270404656"/>
      </c:barChart>
      <c:catAx>
        <c:axId val="81917211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70404656"/>
        <c:crosses val="autoZero"/>
        <c:auto val="1"/>
        <c:lblAlgn val="ctr"/>
        <c:lblOffset val="100"/>
        <c:noMultiLvlLbl val="0"/>
      </c:catAx>
      <c:valAx>
        <c:axId val="2704046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1917211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32</xdr:row>
      <xdr:rowOff>0</xdr:rowOff>
    </xdr:from>
    <xdr:to>
      <xdr:col>2</xdr:col>
      <xdr:colOff>238340</xdr:colOff>
      <xdr:row>36</xdr:row>
      <xdr:rowOff>38291</xdr:rowOff>
    </xdr:to>
    <xdr:pic>
      <xdr:nvPicPr>
        <xdr:cNvPr id="2" name="Picture 1">
          <a:extLst>
            <a:ext uri="{FF2B5EF4-FFF2-40B4-BE49-F238E27FC236}">
              <a16:creationId xmlns:a16="http://schemas.microsoft.com/office/drawing/2014/main" id="{18EB3571-ED6E-4659-86CF-22D8C3BCFE54}"/>
            </a:ext>
          </a:extLst>
        </xdr:cNvPr>
        <xdr:cNvPicPr>
          <a:picLocks noChangeAspect="1"/>
        </xdr:cNvPicPr>
      </xdr:nvPicPr>
      <xdr:blipFill>
        <a:blip xmlns:r="http://schemas.openxmlformats.org/officeDocument/2006/relationships" r:embed="rId1"/>
        <a:stretch>
          <a:fillRect/>
        </a:stretch>
      </xdr:blipFill>
      <xdr:spPr>
        <a:xfrm>
          <a:off x="5619750" y="7048500"/>
          <a:ext cx="1543265" cy="137179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16</xdr:row>
      <xdr:rowOff>0</xdr:rowOff>
    </xdr:from>
    <xdr:to>
      <xdr:col>16</xdr:col>
      <xdr:colOff>0</xdr:colOff>
      <xdr:row>31</xdr:row>
      <xdr:rowOff>0</xdr:rowOff>
    </xdr:to>
    <xdr:graphicFrame macro="">
      <xdr:nvGraphicFramePr>
        <xdr:cNvPr id="2" name="Chart 1">
          <a:extLst>
            <a:ext uri="{FF2B5EF4-FFF2-40B4-BE49-F238E27FC236}">
              <a16:creationId xmlns:a16="http://schemas.microsoft.com/office/drawing/2014/main" id="{EF345167-0077-4A5C-B55C-C7928CE5AF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32</xdr:row>
      <xdr:rowOff>0</xdr:rowOff>
    </xdr:from>
    <xdr:to>
      <xdr:col>16</xdr:col>
      <xdr:colOff>3048</xdr:colOff>
      <xdr:row>47</xdr:row>
      <xdr:rowOff>4572</xdr:rowOff>
    </xdr:to>
    <xdr:graphicFrame macro="">
      <xdr:nvGraphicFramePr>
        <xdr:cNvPr id="4" name="Chart 3">
          <a:extLst>
            <a:ext uri="{FF2B5EF4-FFF2-40B4-BE49-F238E27FC236}">
              <a16:creationId xmlns:a16="http://schemas.microsoft.com/office/drawing/2014/main" id="{4A5B158F-DF6C-4634-856D-82E2CD26DF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80</xdr:row>
      <xdr:rowOff>0</xdr:rowOff>
    </xdr:from>
    <xdr:to>
      <xdr:col>16</xdr:col>
      <xdr:colOff>3048</xdr:colOff>
      <xdr:row>95</xdr:row>
      <xdr:rowOff>4572</xdr:rowOff>
    </xdr:to>
    <xdr:graphicFrame macro="">
      <xdr:nvGraphicFramePr>
        <xdr:cNvPr id="5" name="Chart 4">
          <a:extLst>
            <a:ext uri="{FF2B5EF4-FFF2-40B4-BE49-F238E27FC236}">
              <a16:creationId xmlns:a16="http://schemas.microsoft.com/office/drawing/2014/main" id="{4A3228C9-DE62-44CE-A871-0867D37D8D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64</xdr:row>
      <xdr:rowOff>0</xdr:rowOff>
    </xdr:from>
    <xdr:to>
      <xdr:col>16</xdr:col>
      <xdr:colOff>3048</xdr:colOff>
      <xdr:row>79</xdr:row>
      <xdr:rowOff>4572</xdr:rowOff>
    </xdr:to>
    <xdr:graphicFrame macro="">
      <xdr:nvGraphicFramePr>
        <xdr:cNvPr id="6" name="Chart 5">
          <a:extLst>
            <a:ext uri="{FF2B5EF4-FFF2-40B4-BE49-F238E27FC236}">
              <a16:creationId xmlns:a16="http://schemas.microsoft.com/office/drawing/2014/main" id="{A568F23D-AE53-4C78-ACC7-E4BDCA8C63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96</xdr:row>
      <xdr:rowOff>0</xdr:rowOff>
    </xdr:from>
    <xdr:to>
      <xdr:col>16</xdr:col>
      <xdr:colOff>3048</xdr:colOff>
      <xdr:row>111</xdr:row>
      <xdr:rowOff>4572</xdr:rowOff>
    </xdr:to>
    <xdr:graphicFrame macro="">
      <xdr:nvGraphicFramePr>
        <xdr:cNvPr id="7" name="Chart 6">
          <a:extLst>
            <a:ext uri="{FF2B5EF4-FFF2-40B4-BE49-F238E27FC236}">
              <a16:creationId xmlns:a16="http://schemas.microsoft.com/office/drawing/2014/main" id="{A9790F3B-A536-4EFE-A10C-3C7E24F633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0</xdr:colOff>
      <xdr:row>112</xdr:row>
      <xdr:rowOff>0</xdr:rowOff>
    </xdr:from>
    <xdr:to>
      <xdr:col>16</xdr:col>
      <xdr:colOff>3048</xdr:colOff>
      <xdr:row>127</xdr:row>
      <xdr:rowOff>4572</xdr:rowOff>
    </xdr:to>
    <xdr:graphicFrame macro="">
      <xdr:nvGraphicFramePr>
        <xdr:cNvPr id="8" name="Chart 7">
          <a:extLst>
            <a:ext uri="{FF2B5EF4-FFF2-40B4-BE49-F238E27FC236}">
              <a16:creationId xmlns:a16="http://schemas.microsoft.com/office/drawing/2014/main" id="{2751A578-DA1E-44DB-8D66-C3EB45E71E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0</xdr:colOff>
      <xdr:row>0</xdr:row>
      <xdr:rowOff>0</xdr:rowOff>
    </xdr:from>
    <xdr:to>
      <xdr:col>7</xdr:col>
      <xdr:colOff>304800</xdr:colOff>
      <xdr:row>14</xdr:row>
      <xdr:rowOff>76200</xdr:rowOff>
    </xdr:to>
    <xdr:graphicFrame macro="">
      <xdr:nvGraphicFramePr>
        <xdr:cNvPr id="9" name="Chart 8">
          <a:extLst>
            <a:ext uri="{FF2B5EF4-FFF2-40B4-BE49-F238E27FC236}">
              <a16:creationId xmlns:a16="http://schemas.microsoft.com/office/drawing/2014/main" id="{74E8AC15-155F-4FD0-BB19-62132D0BD6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8</xdr:col>
      <xdr:colOff>314325</xdr:colOff>
      <xdr:row>0</xdr:row>
      <xdr:rowOff>0</xdr:rowOff>
    </xdr:from>
    <xdr:to>
      <xdr:col>16</xdr:col>
      <xdr:colOff>9525</xdr:colOff>
      <xdr:row>14</xdr:row>
      <xdr:rowOff>76200</xdr:rowOff>
    </xdr:to>
    <xdr:graphicFrame macro="">
      <xdr:nvGraphicFramePr>
        <xdr:cNvPr id="10" name="Chart 9">
          <a:extLst>
            <a:ext uri="{FF2B5EF4-FFF2-40B4-BE49-F238E27FC236}">
              <a16:creationId xmlns:a16="http://schemas.microsoft.com/office/drawing/2014/main" id="{A8EC857A-5DF6-48A1-A20E-7E56ED1177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0</xdr:colOff>
      <xdr:row>128</xdr:row>
      <xdr:rowOff>0</xdr:rowOff>
    </xdr:from>
    <xdr:to>
      <xdr:col>16</xdr:col>
      <xdr:colOff>3048</xdr:colOff>
      <xdr:row>143</xdr:row>
      <xdr:rowOff>4572</xdr:rowOff>
    </xdr:to>
    <xdr:graphicFrame macro="">
      <xdr:nvGraphicFramePr>
        <xdr:cNvPr id="11" name="Chart 10">
          <a:extLst>
            <a:ext uri="{FF2B5EF4-FFF2-40B4-BE49-F238E27FC236}">
              <a16:creationId xmlns:a16="http://schemas.microsoft.com/office/drawing/2014/main" id="{031E92DA-77AB-4227-9E4F-A82A1678743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0</xdr:colOff>
      <xdr:row>144</xdr:row>
      <xdr:rowOff>0</xdr:rowOff>
    </xdr:from>
    <xdr:to>
      <xdr:col>16</xdr:col>
      <xdr:colOff>3048</xdr:colOff>
      <xdr:row>159</xdr:row>
      <xdr:rowOff>4572</xdr:rowOff>
    </xdr:to>
    <xdr:graphicFrame macro="">
      <xdr:nvGraphicFramePr>
        <xdr:cNvPr id="12" name="Chart 11">
          <a:extLst>
            <a:ext uri="{FF2B5EF4-FFF2-40B4-BE49-F238E27FC236}">
              <a16:creationId xmlns:a16="http://schemas.microsoft.com/office/drawing/2014/main" id="{E6D9D719-0F33-481A-BAF9-1CA0D29E0D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0</xdr:colOff>
      <xdr:row>160</xdr:row>
      <xdr:rowOff>0</xdr:rowOff>
    </xdr:from>
    <xdr:to>
      <xdr:col>16</xdr:col>
      <xdr:colOff>3048</xdr:colOff>
      <xdr:row>175</xdr:row>
      <xdr:rowOff>4572</xdr:rowOff>
    </xdr:to>
    <xdr:graphicFrame macro="">
      <xdr:nvGraphicFramePr>
        <xdr:cNvPr id="13" name="Chart 12">
          <a:extLst>
            <a:ext uri="{FF2B5EF4-FFF2-40B4-BE49-F238E27FC236}">
              <a16:creationId xmlns:a16="http://schemas.microsoft.com/office/drawing/2014/main" id="{69FB671F-D858-4382-AD6B-A373179685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0</xdr:col>
      <xdr:colOff>0</xdr:colOff>
      <xdr:row>176</xdr:row>
      <xdr:rowOff>0</xdr:rowOff>
    </xdr:from>
    <xdr:to>
      <xdr:col>16</xdr:col>
      <xdr:colOff>3048</xdr:colOff>
      <xdr:row>191</xdr:row>
      <xdr:rowOff>4572</xdr:rowOff>
    </xdr:to>
    <xdr:graphicFrame macro="">
      <xdr:nvGraphicFramePr>
        <xdr:cNvPr id="14" name="Chart 13">
          <a:extLst>
            <a:ext uri="{FF2B5EF4-FFF2-40B4-BE49-F238E27FC236}">
              <a16:creationId xmlns:a16="http://schemas.microsoft.com/office/drawing/2014/main" id="{C764E51C-F114-4D60-B392-BB4D52A98C8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0</xdr:col>
      <xdr:colOff>0</xdr:colOff>
      <xdr:row>48</xdr:row>
      <xdr:rowOff>9525</xdr:rowOff>
    </xdr:from>
    <xdr:to>
      <xdr:col>16</xdr:col>
      <xdr:colOff>3048</xdr:colOff>
      <xdr:row>63</xdr:row>
      <xdr:rowOff>14097</xdr:rowOff>
    </xdr:to>
    <xdr:graphicFrame macro="">
      <xdr:nvGraphicFramePr>
        <xdr:cNvPr id="15" name="Chart 14">
          <a:extLst>
            <a:ext uri="{FF2B5EF4-FFF2-40B4-BE49-F238E27FC236}">
              <a16:creationId xmlns:a16="http://schemas.microsoft.com/office/drawing/2014/main" id="{9B193D24-F215-4F37-8405-F73AF949C8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0</xdr:col>
      <xdr:colOff>0</xdr:colOff>
      <xdr:row>192</xdr:row>
      <xdr:rowOff>0</xdr:rowOff>
    </xdr:from>
    <xdr:to>
      <xdr:col>16</xdr:col>
      <xdr:colOff>3048</xdr:colOff>
      <xdr:row>207</xdr:row>
      <xdr:rowOff>4572</xdr:rowOff>
    </xdr:to>
    <xdr:graphicFrame macro="">
      <xdr:nvGraphicFramePr>
        <xdr:cNvPr id="17" name="Chart 16">
          <a:extLst>
            <a:ext uri="{FF2B5EF4-FFF2-40B4-BE49-F238E27FC236}">
              <a16:creationId xmlns:a16="http://schemas.microsoft.com/office/drawing/2014/main" id="{7E0DFF07-18C2-4A95-835A-2E69F7F284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ain, Sachin (MIND)" refreshedDate="44320.790955555553" createdVersion="6" refreshedVersion="6" minRefreshableVersion="3" recordCount="401" xr:uid="{C54209B6-5EE7-4FF8-B895-47AA48EC3549}">
  <cacheSource type="worksheet">
    <worksheetSource name="DetailsTable"/>
  </cacheSource>
  <cacheFields count="19">
    <cacheField name="Sr. No." numFmtId="0">
      <sharedItems containsMixedTypes="1" containsNumber="1" containsInteger="1" minValue="1" maxValue="1"/>
    </cacheField>
    <cacheField name="Flat No." numFmtId="0">
      <sharedItems containsSemiMixedTypes="0" containsString="0" containsNumber="1" containsInteger="1" minValue="5" maxValue="863" count="321">
        <n v="196"/>
        <n v="555"/>
        <n v="611"/>
        <n v="550"/>
        <n v="688"/>
        <n v="420"/>
        <n v="223"/>
        <n v="751"/>
        <n v="339"/>
        <n v="839"/>
        <n v="648"/>
        <n v="222"/>
        <n v="545"/>
        <n v="529"/>
        <n v="56"/>
        <n v="508"/>
        <n v="171"/>
        <n v="470"/>
        <n v="655"/>
        <n v="102"/>
        <n v="47"/>
        <n v="101"/>
        <n v="163"/>
        <n v="73"/>
        <n v="427"/>
        <n v="215"/>
        <n v="203"/>
        <n v="172"/>
        <n v="137"/>
        <n v="83"/>
        <n v="150"/>
        <n v="713"/>
        <n v="28"/>
        <n v="402"/>
        <n v="341"/>
        <n v="718"/>
        <n v="593"/>
        <n v="744"/>
        <n v="404"/>
        <n v="74"/>
        <n v="174"/>
        <n v="32"/>
        <n v="148"/>
        <n v="766"/>
        <n v="467"/>
        <n v="708"/>
        <n v="634"/>
        <n v="109"/>
        <n v="703"/>
        <n v="683"/>
        <n v="669"/>
        <n v="554"/>
        <n v="409"/>
        <n v="767"/>
        <n v="828"/>
        <n v="180"/>
        <n v="600"/>
        <n v="468"/>
        <n v="523"/>
        <n v="26"/>
        <n v="13"/>
        <n v="17"/>
        <n v="658"/>
        <n v="796"/>
        <n v="736"/>
        <n v="54"/>
        <n v="835"/>
        <n v="43"/>
        <n v="91"/>
        <n v="45"/>
        <n v="289"/>
        <n v="732"/>
        <n v="237"/>
        <n v="568"/>
        <n v="760"/>
        <n v="862"/>
        <n v="315"/>
        <n v="579"/>
        <n v="453"/>
        <n v="52"/>
        <n v="69"/>
        <n v="310"/>
        <n v="561"/>
        <n v="271"/>
        <n v="426"/>
        <n v="726"/>
        <n v="618"/>
        <n v="49"/>
        <n v="863"/>
        <n v="72"/>
        <n v="77"/>
        <n v="157"/>
        <n v="477"/>
        <n v="240"/>
        <n v="421"/>
        <n v="838"/>
        <n v="199"/>
        <n v="40"/>
        <n v="309"/>
        <n v="784"/>
        <n v="362"/>
        <n v="729"/>
        <n v="378"/>
        <n v="460"/>
        <n v="27"/>
        <n v="437"/>
        <n v="291"/>
        <n v="594"/>
        <n v="430"/>
        <n v="466"/>
        <n v="775"/>
        <n v="53"/>
        <n v="178"/>
        <n v="549"/>
        <n v="340"/>
        <n v="488"/>
        <n v="98"/>
        <n v="761"/>
        <n v="793"/>
        <n v="757"/>
        <n v="388"/>
        <n v="647"/>
        <n v="144"/>
        <n v="833"/>
        <n v="103"/>
        <n v="115"/>
        <n v="666"/>
        <n v="361"/>
        <n v="135"/>
        <n v="125"/>
        <n v="257"/>
        <n v="425"/>
        <n v="831"/>
        <n v="753"/>
        <n v="682"/>
        <n v="802"/>
        <n v="296"/>
        <n v="12"/>
        <n v="112"/>
        <n v="371"/>
        <n v="712"/>
        <n v="105"/>
        <n v="89"/>
        <n v="464"/>
        <n v="168"/>
        <n v="5"/>
        <n v="432"/>
        <n v="92"/>
        <n v="522"/>
        <n v="496"/>
        <n v="293"/>
        <n v="469"/>
        <n v="244"/>
        <n v="755"/>
        <n v="857"/>
        <n v="815"/>
        <n v="748"/>
        <n v="382"/>
        <n v="16"/>
        <n v="401"/>
        <n v="540"/>
        <n v="716"/>
        <n v="95"/>
        <n v="536"/>
        <n v="208"/>
        <n v="333"/>
        <n v="317"/>
        <n v="635"/>
        <n v="556"/>
        <n v="320"/>
        <n v="37"/>
        <n v="741"/>
        <n v="807"/>
        <n v="44"/>
        <n v="474"/>
        <n v="259"/>
        <n v="236"/>
        <n v="774"/>
        <n v="336"/>
        <n v="61"/>
        <n v="806"/>
        <n v="622"/>
        <n v="749"/>
        <n v="372"/>
        <n v="772"/>
        <n v="687"/>
        <n v="759"/>
        <n v="164"/>
        <n v="843"/>
        <n v="219"/>
        <n v="788"/>
        <n v="535"/>
        <n v="779"/>
        <n v="733"/>
        <n v="846"/>
        <n v="217"/>
        <n v="684"/>
        <n v="68"/>
        <n v="128"/>
        <n v="613"/>
        <n v="90"/>
        <n v="418"/>
        <n v="567"/>
        <n v="636"/>
        <n v="850"/>
        <n v="429"/>
        <n v="154"/>
        <n v="274"/>
        <n v="422"/>
        <n v="145"/>
        <n v="251"/>
        <n v="19"/>
        <n v="207"/>
        <n v="824"/>
        <n v="663"/>
        <n v="265"/>
        <n v="689"/>
        <n v="791"/>
        <n v="859"/>
        <n v="104"/>
        <n v="747"/>
        <n v="668"/>
        <n v="620"/>
        <n v="123"/>
        <n v="204"/>
        <n v="731"/>
        <n v="179"/>
        <n v="398"/>
        <n v="526"/>
        <n v="624"/>
        <n v="403"/>
        <n v="643"/>
        <n v="414"/>
        <n v="574"/>
        <n v="87"/>
        <n v="478"/>
        <n v="487"/>
        <n v="810"/>
        <n v="386"/>
        <n v="599"/>
        <n v="233"/>
        <n v="605"/>
        <n v="644"/>
        <n v="255"/>
        <n v="173"/>
        <n v="132"/>
        <n v="277"/>
        <n v="160"/>
        <n v="852"/>
        <n v="33"/>
        <n v="481"/>
        <n v="307"/>
        <n v="79"/>
        <n v="705"/>
        <n v="368"/>
        <n v="642"/>
        <n v="66"/>
        <n v="108"/>
        <n v="322"/>
        <n v="209"/>
        <n v="300"/>
        <n v="176"/>
        <n v="392"/>
        <n v="844"/>
        <n v="500"/>
        <n v="768"/>
        <n v="250"/>
        <n v="93"/>
        <n v="632"/>
        <n v="577"/>
        <n v="576"/>
        <n v="785"/>
        <n v="280"/>
        <n v="452"/>
        <n v="649"/>
        <n v="175"/>
        <n v="316"/>
        <n v="818"/>
        <n v="159"/>
        <n v="58"/>
        <n v="183"/>
        <n v="60"/>
        <n v="67"/>
        <n v="606"/>
        <n v="503"/>
        <n v="543"/>
        <n v="138"/>
        <n v="792"/>
        <n v="728"/>
        <n v="260"/>
        <n v="597"/>
        <n v="48"/>
        <n v="394"/>
        <n v="288"/>
        <n v="502"/>
        <n v="76"/>
        <n v="63"/>
        <n v="532"/>
        <n v="840"/>
        <n v="698"/>
        <n v="695"/>
        <n v="504"/>
        <n v="855"/>
        <n v="374"/>
        <n v="614"/>
        <n v="591"/>
        <n v="638"/>
        <n v="380"/>
        <n v="851"/>
        <n v="326"/>
        <n v="641"/>
        <n v="106"/>
        <n v="832"/>
        <n v="214"/>
        <n v="492"/>
        <n v="853"/>
        <n v="345" u="1"/>
        <n v="205" u="1"/>
        <n v="195" u="1"/>
        <n v="193" u="1"/>
        <n v="200" u="1"/>
      </sharedItems>
    </cacheField>
    <cacheField name="Person Name" numFmtId="0">
      <sharedItems containsBlank="1"/>
    </cacheField>
    <cacheField name="DOB" numFmtId="164">
      <sharedItems containsSemiMixedTypes="0" containsNonDate="0" containsDate="1" containsString="0" minDate="1950-03-08T00:00:00" maxDate="2019-12-11T00:00:00"/>
    </cacheField>
    <cacheField name="Gender" numFmtId="0">
      <sharedItems/>
    </cacheField>
    <cacheField name="Positive Date" numFmtId="164">
      <sharedItems containsSemiMixedTypes="0" containsNonDate="0" containsDate="1" containsString="0" minDate="2020-01-01T00:00:00" maxDate="2020-12-29T00:00:00"/>
    </cacheField>
    <cacheField name="Recovered Date" numFmtId="164">
      <sharedItems containsNonDate="0" containsDate="1" containsString="0" containsBlank="1" minDate="2020-01-11T00:00:00" maxDate="2021-01-19T00:00:00"/>
    </cacheField>
    <cacheField name="Deceased Date" numFmtId="164">
      <sharedItems containsNonDate="0" containsDate="1" containsString="0" containsBlank="1" minDate="2020-01-30T00:00:00" maxDate="2021-01-16T00:00:00"/>
    </cacheField>
    <cacheField name="Phone No" numFmtId="49">
      <sharedItems containsNonDate="0" containsString="0" containsBlank="1"/>
    </cacheField>
    <cacheField name="Is Active" numFmtId="164">
      <sharedItems count="3">
        <s v="No"/>
        <s v="Yes"/>
        <s v="" u="1"/>
      </sharedItems>
    </cacheField>
    <cacheField name="Floor No." numFmtId="0">
      <sharedItems containsSemiMixedTypes="0" containsString="0" containsNumber="1" containsInteger="1" minValue="0" maxValue="4"/>
    </cacheField>
    <cacheField name="Tower No." numFmtId="0">
      <sharedItems containsSemiMixedTypes="0" containsString="0" containsNumber="1" containsInteger="1" minValue="1" maxValue="72"/>
    </cacheField>
    <cacheField name="Block No." numFmtId="0">
      <sharedItems containsSemiMixedTypes="0" containsString="0" containsNumber="1" containsInteger="1" minValue="1" maxValue="12"/>
    </cacheField>
    <cacheField name="Age" numFmtId="0">
      <sharedItems containsSemiMixedTypes="0" containsString="0" containsNumber="1" containsInteger="1" minValue="0" maxValue="70"/>
    </cacheField>
    <cacheField name="Year" numFmtId="0">
      <sharedItems containsSemiMixedTypes="0" containsString="0" containsNumber="1" containsInteger="1" minValue="2020" maxValue="2020"/>
    </cacheField>
    <cacheField name="Month" numFmtId="0">
      <sharedItems/>
    </cacheField>
    <cacheField name="Month-Year" numFmtId="0">
      <sharedItems/>
    </cacheField>
    <cacheField name="Recovery Days" numFmtId="0">
      <sharedItems containsMixedTypes="1" containsNumber="1" containsInteger="1" minValue="0" maxValue="356"/>
    </cacheField>
    <cacheField name="Age Band" numFmtId="0">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ain, Sachin (MIND)" refreshedDate="44320.794082638888" createdVersion="6" refreshedVersion="6" minRefreshableVersion="3" recordCount="401" xr:uid="{EAE9CD38-92C5-4BB2-BAFB-0006F3B132E1}">
  <cacheSource type="worksheet">
    <worksheetSource name="DetailsTable"/>
  </cacheSource>
  <cacheFields count="19">
    <cacheField name="Sr. No." numFmtId="0">
      <sharedItems containsMixedTypes="1" containsNumber="1" containsInteger="1" minValue="1" maxValue="1"/>
    </cacheField>
    <cacheField name="Flat No." numFmtId="0">
      <sharedItems containsSemiMixedTypes="0" containsString="0" containsNumber="1" containsInteger="1" minValue="5" maxValue="863"/>
    </cacheField>
    <cacheField name="Person Name" numFmtId="0">
      <sharedItems containsBlank="1"/>
    </cacheField>
    <cacheField name="DOB" numFmtId="164">
      <sharedItems containsSemiMixedTypes="0" containsNonDate="0" containsDate="1" containsString="0" minDate="1950-03-08T00:00:00" maxDate="2019-12-11T00:00:00"/>
    </cacheField>
    <cacheField name="Gender" numFmtId="0">
      <sharedItems/>
    </cacheField>
    <cacheField name="Positive Date" numFmtId="164">
      <sharedItems containsSemiMixedTypes="0" containsNonDate="0" containsDate="1" containsString="0" minDate="2020-01-01T00:00:00" maxDate="2021-01-03T00:00:00"/>
    </cacheField>
    <cacheField name="Recovered Date" numFmtId="164">
      <sharedItems containsNonDate="0" containsDate="1" containsString="0" containsBlank="1" minDate="2020-01-11T00:00:00" maxDate="2021-01-23T00:00:00"/>
    </cacheField>
    <cacheField name="Deceased Date" numFmtId="164">
      <sharedItems containsNonDate="0" containsDate="1" containsString="0" containsBlank="1" minDate="2020-01-30T00:00:00" maxDate="2021-01-16T00:00:00"/>
    </cacheField>
    <cacheField name="Phone No" numFmtId="49">
      <sharedItems containsNonDate="0" containsString="0" containsBlank="1"/>
    </cacheField>
    <cacheField name="Is Active" numFmtId="164">
      <sharedItems/>
    </cacheField>
    <cacheField name="Floor No." numFmtId="0">
      <sharedItems containsSemiMixedTypes="0" containsString="0" containsNumber="1" containsInteger="1" minValue="0" maxValue="4"/>
    </cacheField>
    <cacheField name="Tower No." numFmtId="0">
      <sharedItems containsSemiMixedTypes="0" containsString="0" containsNumber="1" containsInteger="1" minValue="1" maxValue="72"/>
    </cacheField>
    <cacheField name="Block No." numFmtId="0">
      <sharedItems containsSemiMixedTypes="0" containsString="0" containsNumber="1" containsInteger="1" minValue="1" maxValue="12"/>
    </cacheField>
    <cacheField name="Age" numFmtId="0">
      <sharedItems containsSemiMixedTypes="0" containsString="0" containsNumber="1" containsInteger="1" minValue="0" maxValue="70"/>
    </cacheField>
    <cacheField name="Year" numFmtId="0">
      <sharedItems containsSemiMixedTypes="0" containsString="0" containsNumber="1" containsInteger="1" minValue="2020" maxValue="2021" count="2">
        <n v="2020"/>
        <n v="2021"/>
      </sharedItems>
    </cacheField>
    <cacheField name="Month" numFmtId="0">
      <sharedItems/>
    </cacheField>
    <cacheField name="Month-Year" numFmtId="0">
      <sharedItems/>
    </cacheField>
    <cacheField name="Recovery Days" numFmtId="0">
      <sharedItems containsMixedTypes="1" containsNumber="1" containsInteger="1" minValue="0" maxValue="356"/>
    </cacheField>
    <cacheField name="Age Band"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01">
  <r>
    <n v="1"/>
    <x v="0"/>
    <s v="Sachin Jain"/>
    <d v="1976-05-20T00:00:00"/>
    <s v="Male"/>
    <d v="2020-10-16T00:00:00"/>
    <d v="2020-10-26T00:00:00"/>
    <m/>
    <m/>
    <x v="0"/>
    <n v="1"/>
    <n v="17"/>
    <n v="3"/>
    <n v="44"/>
    <n v="2020"/>
    <s v="Oct"/>
    <s v="Oct-2020"/>
    <n v="10"/>
    <s v="41-50"/>
  </r>
  <r>
    <s v=""/>
    <x v="1"/>
    <m/>
    <d v="2000-05-28T00:00:00"/>
    <s v="Male"/>
    <d v="2020-05-17T00:00:00"/>
    <d v="2020-05-28T00:00:00"/>
    <m/>
    <m/>
    <x v="0"/>
    <n v="1"/>
    <n v="47"/>
    <n v="8"/>
    <n v="19"/>
    <n v="2020"/>
    <s v="May"/>
    <s v="May-2020"/>
    <n v="11"/>
    <s v="11-20"/>
  </r>
  <r>
    <s v=""/>
    <x v="2"/>
    <m/>
    <d v="2012-02-10T00:00:00"/>
    <s v="Male"/>
    <d v="2020-01-08T00:00:00"/>
    <d v="2020-07-21T00:00:00"/>
    <m/>
    <m/>
    <x v="0"/>
    <n v="3"/>
    <n v="51"/>
    <n v="9"/>
    <n v="7"/>
    <n v="2020"/>
    <s v="Jan"/>
    <s v="Jan-2020"/>
    <n v="195"/>
    <s v="1-10"/>
  </r>
  <r>
    <s v=""/>
    <x v="3"/>
    <m/>
    <d v="1983-08-12T00:00:00"/>
    <s v="Female"/>
    <d v="2020-11-07T00:00:00"/>
    <d v="2020-12-13T00:00:00"/>
    <m/>
    <m/>
    <x v="0"/>
    <n v="3"/>
    <n v="46"/>
    <n v="8"/>
    <n v="37"/>
    <n v="2020"/>
    <s v="Nov"/>
    <s v="Nov-2020"/>
    <n v="36"/>
    <s v="31-40"/>
  </r>
  <r>
    <s v=""/>
    <x v="4"/>
    <m/>
    <d v="1997-10-22T00:00:00"/>
    <s v="Male"/>
    <d v="2020-03-11T00:00:00"/>
    <d v="2020-11-21T00:00:00"/>
    <m/>
    <m/>
    <x v="0"/>
    <n v="1"/>
    <n v="58"/>
    <n v="10"/>
    <n v="22"/>
    <n v="2020"/>
    <s v="Mar"/>
    <s v="Mar-2020"/>
    <n v="255"/>
    <s v="21-30"/>
  </r>
  <r>
    <s v=""/>
    <x v="5"/>
    <m/>
    <d v="2003-08-20T00:00:00"/>
    <s v="Female"/>
    <d v="2020-04-22T00:00:00"/>
    <d v="2020-11-25T00:00:00"/>
    <m/>
    <m/>
    <x v="0"/>
    <n v="4"/>
    <n v="35"/>
    <n v="6"/>
    <n v="16"/>
    <n v="2020"/>
    <s v="Apr"/>
    <s v="Apr-2020"/>
    <n v="217"/>
    <s v="11-20"/>
  </r>
  <r>
    <s v=""/>
    <x v="6"/>
    <m/>
    <d v="1957-04-26T00:00:00"/>
    <s v="Male"/>
    <d v="2020-07-08T00:00:00"/>
    <m/>
    <d v="2020-05-03T00:00:00"/>
    <m/>
    <x v="0"/>
    <n v="2"/>
    <n v="19"/>
    <n v="4"/>
    <n v="63"/>
    <n v="2020"/>
    <s v="Jul"/>
    <s v="Jul-2020"/>
    <s v=""/>
    <s v="61-70"/>
  </r>
  <r>
    <s v=""/>
    <x v="7"/>
    <m/>
    <d v="1965-11-03T00:00:00"/>
    <s v="Female"/>
    <d v="2020-10-18T00:00:00"/>
    <d v="2020-11-18T00:00:00"/>
    <m/>
    <m/>
    <x v="0"/>
    <n v="2"/>
    <n v="63"/>
    <n v="11"/>
    <n v="54"/>
    <n v="2020"/>
    <s v="Oct"/>
    <s v="Oct-2020"/>
    <n v="31"/>
    <s v="51-60"/>
  </r>
  <r>
    <s v=""/>
    <x v="8"/>
    <m/>
    <d v="1992-03-19T00:00:00"/>
    <s v="Male"/>
    <d v="2020-10-14T00:00:00"/>
    <d v="2020-10-20T00:00:00"/>
    <m/>
    <m/>
    <x v="0"/>
    <n v="1"/>
    <n v="29"/>
    <n v="5"/>
    <n v="28"/>
    <n v="2020"/>
    <s v="Oct"/>
    <s v="Oct-2020"/>
    <n v="6"/>
    <s v="21-30"/>
  </r>
  <r>
    <s v=""/>
    <x v="9"/>
    <m/>
    <d v="2010-02-15T00:00:00"/>
    <s v="Female"/>
    <d v="2020-01-19T00:00:00"/>
    <d v="2020-09-11T00:00:00"/>
    <m/>
    <m/>
    <x v="0"/>
    <n v="3"/>
    <n v="70"/>
    <n v="12"/>
    <n v="9"/>
    <n v="2020"/>
    <s v="Jan"/>
    <s v="Jan-2020"/>
    <n v="236"/>
    <s v="1-10"/>
  </r>
  <r>
    <s v=""/>
    <x v="10"/>
    <m/>
    <d v="2013-10-18T00:00:00"/>
    <s v="Female"/>
    <d v="2020-04-22T00:00:00"/>
    <d v="2020-08-04T00:00:00"/>
    <m/>
    <m/>
    <x v="0"/>
    <n v="4"/>
    <n v="54"/>
    <n v="9"/>
    <n v="6"/>
    <n v="2020"/>
    <s v="Apr"/>
    <s v="Apr-2020"/>
    <n v="104"/>
    <s v="1-10"/>
  </r>
  <r>
    <s v=""/>
    <x v="11"/>
    <m/>
    <d v="2010-12-01T00:00:00"/>
    <s v="Male"/>
    <d v="2020-09-26T00:00:00"/>
    <d v="2020-05-22T00:00:00"/>
    <m/>
    <m/>
    <x v="0"/>
    <n v="2"/>
    <n v="19"/>
    <n v="4"/>
    <n v="9"/>
    <n v="2020"/>
    <s v="Sep"/>
    <s v="Sep-2020"/>
    <e v="#NUM!"/>
    <s v="1-10"/>
  </r>
  <r>
    <s v=""/>
    <x v="12"/>
    <m/>
    <d v="2019-07-05T00:00:00"/>
    <s v="Male"/>
    <d v="2020-11-25T00:00:00"/>
    <d v="2020-05-02T00:00:00"/>
    <m/>
    <m/>
    <x v="0"/>
    <n v="1"/>
    <n v="46"/>
    <n v="8"/>
    <n v="1"/>
    <n v="2020"/>
    <s v="Nov"/>
    <s v="Nov-2020"/>
    <e v="#NUM!"/>
    <s v="1-10"/>
  </r>
  <r>
    <s v=""/>
    <x v="13"/>
    <m/>
    <d v="1965-06-10T00:00:00"/>
    <s v="Female"/>
    <d v="2020-03-27T00:00:00"/>
    <d v="2020-11-13T00:00:00"/>
    <m/>
    <m/>
    <x v="0"/>
    <n v="0"/>
    <n v="45"/>
    <n v="8"/>
    <n v="54"/>
    <n v="2020"/>
    <s v="Mar"/>
    <s v="Mar-2020"/>
    <n v="231"/>
    <s v="51-60"/>
  </r>
  <r>
    <s v=""/>
    <x v="14"/>
    <m/>
    <d v="2013-06-25T00:00:00"/>
    <s v="Female"/>
    <d v="2020-05-28T00:00:00"/>
    <d v="2020-11-03T00:00:00"/>
    <m/>
    <m/>
    <x v="0"/>
    <n v="2"/>
    <n v="5"/>
    <n v="1"/>
    <n v="6"/>
    <n v="2020"/>
    <s v="May"/>
    <s v="May-2020"/>
    <n v="159"/>
    <s v="1-10"/>
  </r>
  <r>
    <s v=""/>
    <x v="15"/>
    <m/>
    <d v="2011-05-10T00:00:00"/>
    <s v="Male"/>
    <d v="2020-10-19T00:00:00"/>
    <d v="2020-05-22T00:00:00"/>
    <m/>
    <m/>
    <x v="0"/>
    <n v="1"/>
    <n v="43"/>
    <n v="8"/>
    <n v="9"/>
    <n v="2020"/>
    <s v="Oct"/>
    <s v="Oct-2020"/>
    <e v="#NUM!"/>
    <s v="1-10"/>
  </r>
  <r>
    <s v=""/>
    <x v="16"/>
    <m/>
    <d v="2001-04-27T00:00:00"/>
    <s v="Male"/>
    <d v="2020-06-25T00:00:00"/>
    <d v="2020-05-21T00:00:00"/>
    <m/>
    <m/>
    <x v="0"/>
    <n v="1"/>
    <n v="15"/>
    <n v="3"/>
    <n v="19"/>
    <n v="2020"/>
    <s v="Jun"/>
    <s v="Jun-2020"/>
    <e v="#NUM!"/>
    <s v="11-20"/>
  </r>
  <r>
    <s v=""/>
    <x v="17"/>
    <m/>
    <d v="1986-02-09T00:00:00"/>
    <s v="Female"/>
    <d v="2020-01-02T00:00:00"/>
    <d v="2020-10-05T00:00:00"/>
    <m/>
    <m/>
    <x v="0"/>
    <n v="0"/>
    <n v="40"/>
    <n v="7"/>
    <n v="33"/>
    <n v="2020"/>
    <s v="Jan"/>
    <s v="Jan-2020"/>
    <n v="277"/>
    <s v="31-40"/>
  </r>
  <r>
    <s v=""/>
    <x v="18"/>
    <m/>
    <d v="1975-11-14T00:00:00"/>
    <s v="Female"/>
    <d v="2020-11-20T00:00:00"/>
    <d v="2020-04-07T00:00:00"/>
    <m/>
    <m/>
    <x v="0"/>
    <n v="2"/>
    <n v="55"/>
    <n v="10"/>
    <n v="45"/>
    <n v="2020"/>
    <s v="Nov"/>
    <s v="Nov-2020"/>
    <e v="#NUM!"/>
    <s v="41-50"/>
  </r>
  <r>
    <s v=""/>
    <x v="19"/>
    <m/>
    <d v="1988-11-26T00:00:00"/>
    <s v="Male"/>
    <d v="2020-03-17T00:00:00"/>
    <d v="2020-07-30T00:00:00"/>
    <m/>
    <m/>
    <x v="0"/>
    <n v="2"/>
    <n v="9"/>
    <n v="2"/>
    <n v="31"/>
    <n v="2020"/>
    <s v="Mar"/>
    <s v="Mar-2020"/>
    <n v="135"/>
    <s v="31-40"/>
  </r>
  <r>
    <s v=""/>
    <x v="20"/>
    <m/>
    <d v="1950-05-13T00:00:00"/>
    <s v="Female"/>
    <d v="2020-11-08T00:00:00"/>
    <d v="2020-07-18T00:00:00"/>
    <m/>
    <m/>
    <x v="0"/>
    <n v="3"/>
    <n v="4"/>
    <n v="1"/>
    <n v="70"/>
    <n v="2020"/>
    <s v="Nov"/>
    <s v="Nov-2020"/>
    <e v="#NUM!"/>
    <s v="71-80"/>
  </r>
  <r>
    <s v=""/>
    <x v="21"/>
    <m/>
    <d v="1994-06-11T00:00:00"/>
    <s v="Female"/>
    <d v="2020-02-07T00:00:00"/>
    <d v="2020-08-29T00:00:00"/>
    <m/>
    <m/>
    <x v="0"/>
    <n v="1"/>
    <n v="9"/>
    <n v="2"/>
    <n v="25"/>
    <n v="2020"/>
    <s v="Feb"/>
    <s v="Feb-2020"/>
    <n v="204"/>
    <s v="21-30"/>
  </r>
  <r>
    <s v=""/>
    <x v="22"/>
    <m/>
    <d v="2015-10-06T00:00:00"/>
    <s v="Male"/>
    <d v="2020-09-05T00:00:00"/>
    <d v="2020-02-29T00:00:00"/>
    <m/>
    <m/>
    <x v="0"/>
    <n v="2"/>
    <n v="14"/>
    <n v="3"/>
    <n v="4"/>
    <n v="2020"/>
    <s v="Sep"/>
    <s v="Sep-2020"/>
    <e v="#NUM!"/>
    <s v="1-10"/>
  </r>
  <r>
    <s v=""/>
    <x v="6"/>
    <m/>
    <d v="1954-12-13T00:00:00"/>
    <s v="Female"/>
    <d v="2020-05-15T00:00:00"/>
    <d v="2020-10-21T00:00:00"/>
    <m/>
    <m/>
    <x v="0"/>
    <n v="2"/>
    <n v="19"/>
    <n v="4"/>
    <n v="65"/>
    <n v="2020"/>
    <s v="May"/>
    <s v="May-2020"/>
    <n v="159"/>
    <s v="61-70"/>
  </r>
  <r>
    <s v=""/>
    <x v="23"/>
    <m/>
    <d v="1957-03-15T00:00:00"/>
    <s v="Female"/>
    <d v="2020-11-20T00:00:00"/>
    <d v="2020-11-20T00:00:00"/>
    <m/>
    <m/>
    <x v="0"/>
    <n v="0"/>
    <n v="7"/>
    <n v="2"/>
    <n v="63"/>
    <n v="2020"/>
    <s v="Nov"/>
    <s v="Nov-2020"/>
    <n v="0"/>
    <s v="61-70"/>
  </r>
  <r>
    <s v=""/>
    <x v="24"/>
    <m/>
    <d v="2016-04-17T00:00:00"/>
    <s v="Male"/>
    <d v="2020-10-07T00:00:00"/>
    <d v="2020-07-02T00:00:00"/>
    <m/>
    <m/>
    <x v="0"/>
    <n v="2"/>
    <n v="36"/>
    <n v="6"/>
    <n v="4"/>
    <n v="2020"/>
    <s v="Oct"/>
    <s v="Oct-2020"/>
    <e v="#NUM!"/>
    <s v="1-10"/>
  </r>
  <r>
    <s v=""/>
    <x v="25"/>
    <m/>
    <d v="1980-07-23T00:00:00"/>
    <s v="Male"/>
    <d v="2020-05-07T00:00:00"/>
    <d v="2020-10-27T00:00:00"/>
    <m/>
    <m/>
    <x v="0"/>
    <n v="3"/>
    <n v="18"/>
    <n v="3"/>
    <n v="39"/>
    <n v="2020"/>
    <s v="May"/>
    <s v="May-2020"/>
    <n v="173"/>
    <s v="31-40"/>
  </r>
  <r>
    <s v=""/>
    <x v="26"/>
    <m/>
    <d v="2001-10-27T00:00:00"/>
    <s v="Female"/>
    <d v="2020-06-18T00:00:00"/>
    <d v="2020-09-27T00:00:00"/>
    <m/>
    <m/>
    <x v="0"/>
    <n v="3"/>
    <n v="17"/>
    <n v="3"/>
    <n v="18"/>
    <n v="2020"/>
    <s v="Jun"/>
    <s v="Jun-2020"/>
    <n v="101"/>
    <s v="11-20"/>
  </r>
  <r>
    <s v=""/>
    <x v="17"/>
    <m/>
    <d v="1965-06-09T00:00:00"/>
    <s v="Female"/>
    <d v="2020-10-13T00:00:00"/>
    <m/>
    <d v="2020-02-19T00:00:00"/>
    <m/>
    <x v="0"/>
    <n v="0"/>
    <n v="40"/>
    <n v="7"/>
    <n v="55"/>
    <n v="2020"/>
    <s v="Oct"/>
    <s v="Oct-2020"/>
    <s v=""/>
    <s v="51-60"/>
  </r>
  <r>
    <s v=""/>
    <x v="27"/>
    <m/>
    <d v="2016-03-20T00:00:00"/>
    <s v="Male"/>
    <d v="2020-08-04T00:00:00"/>
    <m/>
    <d v="2020-05-02T00:00:00"/>
    <m/>
    <x v="0"/>
    <n v="1"/>
    <n v="15"/>
    <n v="3"/>
    <n v="4"/>
    <n v="2020"/>
    <s v="Aug"/>
    <s v="Aug-2020"/>
    <s v=""/>
    <s v="1-10"/>
  </r>
  <r>
    <s v=""/>
    <x v="28"/>
    <m/>
    <d v="2004-04-23T00:00:00"/>
    <s v="Male"/>
    <d v="2020-10-10T00:00:00"/>
    <m/>
    <d v="2020-07-27T00:00:00"/>
    <m/>
    <x v="0"/>
    <n v="1"/>
    <n v="12"/>
    <n v="2"/>
    <n v="16"/>
    <n v="2020"/>
    <s v="Oct"/>
    <s v="Oct-2020"/>
    <s v=""/>
    <s v="11-20"/>
  </r>
  <r>
    <s v=""/>
    <x v="29"/>
    <m/>
    <d v="1955-01-03T00:00:00"/>
    <s v="Male"/>
    <d v="2020-06-04T00:00:00"/>
    <m/>
    <d v="2020-03-09T00:00:00"/>
    <m/>
    <x v="0"/>
    <n v="3"/>
    <n v="7"/>
    <n v="2"/>
    <n v="65"/>
    <n v="2020"/>
    <s v="Jun"/>
    <s v="Jun-2020"/>
    <s v=""/>
    <s v="61-70"/>
  </r>
  <r>
    <s v=""/>
    <x v="30"/>
    <m/>
    <d v="1968-08-12T00:00:00"/>
    <s v="Male"/>
    <d v="2020-09-03T00:00:00"/>
    <d v="2020-02-19T00:00:00"/>
    <m/>
    <m/>
    <x v="0"/>
    <n v="2"/>
    <n v="13"/>
    <n v="3"/>
    <n v="52"/>
    <n v="2020"/>
    <s v="Sep"/>
    <s v="Sep-2020"/>
    <e v="#NUM!"/>
    <s v="51-60"/>
  </r>
  <r>
    <s v=""/>
    <x v="31"/>
    <m/>
    <d v="2004-06-07T00:00:00"/>
    <s v="Female"/>
    <d v="2020-07-20T00:00:00"/>
    <d v="2020-05-13T00:00:00"/>
    <m/>
    <m/>
    <x v="0"/>
    <n v="1"/>
    <n v="60"/>
    <n v="10"/>
    <n v="16"/>
    <n v="2020"/>
    <s v="Jul"/>
    <s v="Jul-2020"/>
    <e v="#NUM!"/>
    <s v="11-20"/>
  </r>
  <r>
    <s v=""/>
    <x v="32"/>
    <m/>
    <d v="1972-09-22T00:00:00"/>
    <s v="Female"/>
    <d v="2020-01-20T00:00:00"/>
    <d v="2020-10-20T00:00:00"/>
    <m/>
    <m/>
    <x v="0"/>
    <n v="1"/>
    <n v="3"/>
    <n v="1"/>
    <n v="47"/>
    <n v="2020"/>
    <s v="Jan"/>
    <s v="Jan-2020"/>
    <n v="274"/>
    <s v="41-50"/>
  </r>
  <r>
    <s v=""/>
    <x v="33"/>
    <m/>
    <d v="2004-10-17T00:00:00"/>
    <s v="Female"/>
    <d v="2020-07-15T00:00:00"/>
    <d v="2020-04-26T00:00:00"/>
    <m/>
    <m/>
    <x v="0"/>
    <n v="2"/>
    <n v="34"/>
    <n v="6"/>
    <n v="15"/>
    <n v="2020"/>
    <s v="Jul"/>
    <s v="Jul-2020"/>
    <e v="#NUM!"/>
    <s v="11-20"/>
  </r>
  <r>
    <s v=""/>
    <x v="34"/>
    <m/>
    <d v="1988-06-09T00:00:00"/>
    <s v="Male"/>
    <d v="2020-09-08T00:00:00"/>
    <d v="2020-01-21T00:00:00"/>
    <m/>
    <m/>
    <x v="0"/>
    <n v="1"/>
    <n v="29"/>
    <n v="5"/>
    <n v="32"/>
    <n v="2020"/>
    <s v="Sep"/>
    <s v="Sep-2020"/>
    <e v="#NUM!"/>
    <s v="31-40"/>
  </r>
  <r>
    <s v=""/>
    <x v="35"/>
    <m/>
    <d v="1953-03-07T00:00:00"/>
    <s v="Female"/>
    <d v="2020-04-05T00:00:00"/>
    <d v="2020-10-02T00:00:00"/>
    <m/>
    <m/>
    <x v="0"/>
    <n v="3"/>
    <n v="60"/>
    <n v="10"/>
    <n v="67"/>
    <n v="2020"/>
    <s v="Apr"/>
    <s v="Apr-2020"/>
    <n v="180"/>
    <s v="61-70"/>
  </r>
  <r>
    <s v=""/>
    <x v="36"/>
    <m/>
    <d v="1960-06-02T00:00:00"/>
    <s v="Female"/>
    <d v="2020-10-07T00:00:00"/>
    <d v="2021-01-08T00:00:00"/>
    <m/>
    <m/>
    <x v="0"/>
    <n v="1"/>
    <n v="50"/>
    <n v="9"/>
    <n v="60"/>
    <n v="2020"/>
    <s v="Oct"/>
    <s v="Oct-2020"/>
    <n v="93"/>
    <s v="61-70"/>
  </r>
  <r>
    <s v=""/>
    <x v="37"/>
    <m/>
    <d v="2000-06-01T00:00:00"/>
    <s v="Female"/>
    <d v="2020-12-20T00:00:00"/>
    <d v="2020-06-03T00:00:00"/>
    <m/>
    <m/>
    <x v="0"/>
    <n v="4"/>
    <n v="62"/>
    <n v="11"/>
    <n v="20"/>
    <n v="2020"/>
    <s v="Dec"/>
    <s v="Dec-2020"/>
    <e v="#NUM!"/>
    <s v="21-30"/>
  </r>
  <r>
    <s v=""/>
    <x v="38"/>
    <m/>
    <d v="1964-01-03T00:00:00"/>
    <s v="Female"/>
    <d v="2020-06-25T00:00:00"/>
    <d v="2020-02-05T00:00:00"/>
    <m/>
    <m/>
    <x v="0"/>
    <n v="2"/>
    <n v="34"/>
    <n v="6"/>
    <n v="56"/>
    <n v="2020"/>
    <s v="Jun"/>
    <s v="Jun-2020"/>
    <e v="#NUM!"/>
    <s v="51-60"/>
  </r>
  <r>
    <s v=""/>
    <x v="39"/>
    <m/>
    <d v="2010-02-13T00:00:00"/>
    <s v="Male"/>
    <d v="2020-01-19T00:00:00"/>
    <d v="2020-05-09T00:00:00"/>
    <m/>
    <m/>
    <x v="0"/>
    <n v="0"/>
    <n v="7"/>
    <n v="2"/>
    <n v="9"/>
    <n v="2020"/>
    <s v="Jan"/>
    <s v="Jan-2020"/>
    <n v="111"/>
    <s v="1-10"/>
  </r>
  <r>
    <s v=""/>
    <x v="40"/>
    <m/>
    <d v="1959-04-08T00:00:00"/>
    <s v="Female"/>
    <d v="2020-06-04T00:00:00"/>
    <d v="2020-01-29T00:00:00"/>
    <m/>
    <m/>
    <x v="0"/>
    <n v="2"/>
    <n v="15"/>
    <n v="3"/>
    <n v="61"/>
    <n v="2020"/>
    <s v="Jun"/>
    <s v="Jun-2020"/>
    <e v="#NUM!"/>
    <s v="61-70"/>
  </r>
  <r>
    <s v=""/>
    <x v="41"/>
    <m/>
    <d v="2003-07-06T00:00:00"/>
    <s v="Male"/>
    <d v="2020-11-03T00:00:00"/>
    <d v="2020-06-25T00:00:00"/>
    <m/>
    <m/>
    <x v="0"/>
    <n v="2"/>
    <n v="3"/>
    <n v="1"/>
    <n v="17"/>
    <n v="2020"/>
    <s v="Nov"/>
    <s v="Nov-2020"/>
    <e v="#NUM!"/>
    <s v="11-20"/>
  </r>
  <r>
    <s v=""/>
    <x v="42"/>
    <m/>
    <d v="1975-03-20T00:00:00"/>
    <s v="Male"/>
    <d v="2020-03-14T00:00:00"/>
    <d v="2020-02-28T00:00:00"/>
    <m/>
    <m/>
    <x v="0"/>
    <n v="1"/>
    <n v="13"/>
    <n v="3"/>
    <n v="44"/>
    <n v="2020"/>
    <s v="Mar"/>
    <s v="Mar-2020"/>
    <e v="#NUM!"/>
    <s v="41-50"/>
  </r>
  <r>
    <s v=""/>
    <x v="43"/>
    <m/>
    <d v="1983-02-10T00:00:00"/>
    <s v="Female"/>
    <d v="2020-04-21T00:00:00"/>
    <d v="2020-09-06T00:00:00"/>
    <m/>
    <m/>
    <x v="0"/>
    <n v="3"/>
    <n v="64"/>
    <n v="11"/>
    <n v="37"/>
    <n v="2020"/>
    <s v="Apr"/>
    <s v="Apr-2020"/>
    <n v="138"/>
    <s v="31-40"/>
  </r>
  <r>
    <s v=""/>
    <x v="44"/>
    <m/>
    <d v="1952-05-21T00:00:00"/>
    <s v="Male"/>
    <d v="2020-06-05T00:00:00"/>
    <d v="2020-05-05T00:00:00"/>
    <m/>
    <m/>
    <x v="0"/>
    <n v="3"/>
    <n v="39"/>
    <n v="7"/>
    <n v="68"/>
    <n v="2020"/>
    <s v="Jun"/>
    <s v="Jun-2020"/>
    <e v="#NUM!"/>
    <s v="61-70"/>
  </r>
  <r>
    <s v=""/>
    <x v="45"/>
    <m/>
    <d v="1989-09-09T00:00:00"/>
    <s v="Male"/>
    <d v="2020-03-03T00:00:00"/>
    <d v="2020-12-16T00:00:00"/>
    <m/>
    <m/>
    <x v="0"/>
    <n v="4"/>
    <n v="59"/>
    <n v="10"/>
    <n v="30"/>
    <n v="2020"/>
    <s v="Mar"/>
    <s v="Mar-2020"/>
    <n v="288"/>
    <s v="31-40"/>
  </r>
  <r>
    <s v=""/>
    <x v="46"/>
    <m/>
    <d v="1978-01-21T00:00:00"/>
    <s v="Male"/>
    <d v="2020-05-05T00:00:00"/>
    <d v="2020-02-25T00:00:00"/>
    <m/>
    <m/>
    <x v="0"/>
    <n v="3"/>
    <n v="53"/>
    <n v="9"/>
    <n v="42"/>
    <n v="2020"/>
    <s v="May"/>
    <s v="May-2020"/>
    <e v="#NUM!"/>
    <s v="41-50"/>
  </r>
  <r>
    <s v=""/>
    <x v="47"/>
    <m/>
    <d v="1966-06-15T00:00:00"/>
    <s v="Female"/>
    <d v="2020-09-12T00:00:00"/>
    <d v="2020-10-27T00:00:00"/>
    <m/>
    <m/>
    <x v="0"/>
    <n v="0"/>
    <n v="10"/>
    <n v="2"/>
    <n v="54"/>
    <n v="2020"/>
    <s v="Sep"/>
    <s v="Sep-2020"/>
    <n v="45"/>
    <s v="51-60"/>
  </r>
  <r>
    <s v=""/>
    <x v="48"/>
    <m/>
    <d v="1954-03-26T00:00:00"/>
    <s v="Female"/>
    <d v="2020-12-04T00:00:00"/>
    <d v="2020-06-05T00:00:00"/>
    <m/>
    <m/>
    <x v="0"/>
    <n v="2"/>
    <n v="59"/>
    <n v="10"/>
    <n v="66"/>
    <n v="2020"/>
    <s v="Dec"/>
    <s v="Dec-2020"/>
    <e v="#NUM!"/>
    <s v="61-70"/>
  </r>
  <r>
    <s v=""/>
    <x v="49"/>
    <m/>
    <d v="1973-02-15T00:00:00"/>
    <s v="Female"/>
    <d v="2020-11-07T00:00:00"/>
    <m/>
    <d v="2021-01-01T00:00:00"/>
    <m/>
    <x v="0"/>
    <n v="3"/>
    <n v="57"/>
    <n v="10"/>
    <n v="47"/>
    <n v="2020"/>
    <s v="Nov"/>
    <s v="Nov-2020"/>
    <s v=""/>
    <s v="41-50"/>
  </r>
  <r>
    <s v=""/>
    <x v="50"/>
    <m/>
    <d v="1992-12-15T00:00:00"/>
    <s v="Male"/>
    <d v="2020-08-10T00:00:00"/>
    <d v="2020-01-29T00:00:00"/>
    <m/>
    <m/>
    <x v="0"/>
    <n v="3"/>
    <n v="56"/>
    <n v="10"/>
    <n v="27"/>
    <n v="2020"/>
    <s v="Aug"/>
    <s v="Aug-2020"/>
    <e v="#NUM!"/>
    <s v="21-30"/>
  </r>
  <r>
    <s v=""/>
    <x v="51"/>
    <m/>
    <d v="1974-08-19T00:00:00"/>
    <s v="Female"/>
    <d v="2020-12-07T00:00:00"/>
    <d v="2020-03-14T00:00:00"/>
    <m/>
    <m/>
    <x v="0"/>
    <n v="0"/>
    <n v="47"/>
    <n v="8"/>
    <n v="46"/>
    <n v="2020"/>
    <s v="Dec"/>
    <s v="Dec-2020"/>
    <e v="#NUM!"/>
    <s v="41-50"/>
  </r>
  <r>
    <s v=""/>
    <x v="52"/>
    <m/>
    <d v="2001-05-03T00:00:00"/>
    <s v="Female"/>
    <d v="2020-09-19T00:00:00"/>
    <d v="2021-01-16T00:00:00"/>
    <m/>
    <m/>
    <x v="0"/>
    <n v="0"/>
    <n v="35"/>
    <n v="6"/>
    <n v="19"/>
    <n v="2020"/>
    <s v="Sep"/>
    <s v="Sep-2020"/>
    <n v="119"/>
    <s v="11-20"/>
  </r>
  <r>
    <s v=""/>
    <x v="45"/>
    <m/>
    <d v="1974-04-07T00:00:00"/>
    <s v="Female"/>
    <d v="2020-09-17T00:00:00"/>
    <d v="2020-12-12T00:00:00"/>
    <m/>
    <m/>
    <x v="0"/>
    <n v="4"/>
    <n v="59"/>
    <n v="10"/>
    <n v="46"/>
    <n v="2020"/>
    <s v="Sep"/>
    <s v="Sep-2020"/>
    <n v="86"/>
    <s v="41-50"/>
  </r>
  <r>
    <s v=""/>
    <x v="53"/>
    <m/>
    <d v="1969-12-26T00:00:00"/>
    <s v="Male"/>
    <d v="2020-08-01T00:00:00"/>
    <d v="2020-05-13T00:00:00"/>
    <m/>
    <m/>
    <x v="0"/>
    <n v="3"/>
    <n v="64"/>
    <n v="11"/>
    <n v="50"/>
    <n v="2020"/>
    <s v="Aug"/>
    <s v="Aug-2020"/>
    <e v="#NUM!"/>
    <s v="51-60"/>
  </r>
  <r>
    <s v=""/>
    <x v="54"/>
    <m/>
    <d v="1959-05-02T00:00:00"/>
    <s v="Female"/>
    <d v="2020-02-03T00:00:00"/>
    <d v="2020-07-26T00:00:00"/>
    <m/>
    <m/>
    <x v="0"/>
    <n v="4"/>
    <n v="69"/>
    <n v="12"/>
    <n v="60"/>
    <n v="2020"/>
    <s v="Feb"/>
    <s v="Feb-2020"/>
    <n v="174"/>
    <s v="61-70"/>
  </r>
  <r>
    <s v=""/>
    <x v="55"/>
    <m/>
    <d v="1969-02-05T00:00:00"/>
    <s v="Female"/>
    <d v="2020-06-16T00:00:00"/>
    <d v="2020-09-20T00:00:00"/>
    <m/>
    <m/>
    <x v="0"/>
    <n v="4"/>
    <n v="15"/>
    <n v="3"/>
    <n v="51"/>
    <n v="2020"/>
    <s v="Jun"/>
    <s v="Jun-2020"/>
    <n v="96"/>
    <s v="51-60"/>
  </r>
  <r>
    <s v=""/>
    <x v="56"/>
    <m/>
    <d v="1984-12-11T00:00:00"/>
    <s v="Male"/>
    <d v="2020-05-22T00:00:00"/>
    <d v="2020-04-04T00:00:00"/>
    <m/>
    <m/>
    <x v="0"/>
    <n v="4"/>
    <n v="50"/>
    <n v="9"/>
    <n v="35"/>
    <n v="2020"/>
    <s v="May"/>
    <s v="May-2020"/>
    <e v="#NUM!"/>
    <s v="31-40"/>
  </r>
  <r>
    <s v=""/>
    <x v="57"/>
    <m/>
    <d v="1982-11-22T00:00:00"/>
    <s v="Female"/>
    <d v="2020-11-05T00:00:00"/>
    <d v="2020-01-11T00:00:00"/>
    <m/>
    <m/>
    <x v="0"/>
    <n v="4"/>
    <n v="39"/>
    <n v="7"/>
    <n v="37"/>
    <n v="2020"/>
    <s v="Nov"/>
    <s v="Nov-2020"/>
    <e v="#NUM!"/>
    <s v="31-40"/>
  </r>
  <r>
    <s v=""/>
    <x v="58"/>
    <m/>
    <d v="1978-02-08T00:00:00"/>
    <s v="Female"/>
    <d v="2020-10-23T00:00:00"/>
    <d v="2020-05-16T00:00:00"/>
    <m/>
    <m/>
    <x v="0"/>
    <n v="2"/>
    <n v="44"/>
    <n v="8"/>
    <n v="42"/>
    <n v="2020"/>
    <s v="Oct"/>
    <s v="Oct-2020"/>
    <e v="#NUM!"/>
    <s v="41-50"/>
  </r>
  <r>
    <s v=""/>
    <x v="59"/>
    <m/>
    <d v="1989-03-04T00:00:00"/>
    <s v="Male"/>
    <d v="2020-06-17T00:00:00"/>
    <d v="2020-08-01T00:00:00"/>
    <m/>
    <m/>
    <x v="0"/>
    <n v="0"/>
    <n v="3"/>
    <n v="1"/>
    <n v="31"/>
    <n v="2020"/>
    <s v="Jun"/>
    <s v="Jun-2020"/>
    <n v="45"/>
    <s v="31-40"/>
  </r>
  <r>
    <s v=""/>
    <x v="60"/>
    <m/>
    <d v="1963-11-21T00:00:00"/>
    <s v="Male"/>
    <d v="2020-04-13T00:00:00"/>
    <d v="2020-06-22T00:00:00"/>
    <m/>
    <m/>
    <x v="0"/>
    <n v="0"/>
    <n v="2"/>
    <n v="1"/>
    <n v="56"/>
    <n v="2020"/>
    <s v="Apr"/>
    <s v="Apr-2020"/>
    <n v="70"/>
    <s v="51-60"/>
  </r>
  <r>
    <s v=""/>
    <x v="61"/>
    <m/>
    <d v="2012-03-26T00:00:00"/>
    <s v="Female"/>
    <d v="2020-10-12T00:00:00"/>
    <d v="2020-04-19T00:00:00"/>
    <m/>
    <m/>
    <x v="0"/>
    <n v="1"/>
    <n v="2"/>
    <n v="1"/>
    <n v="8"/>
    <n v="2020"/>
    <s v="Oct"/>
    <s v="Oct-2020"/>
    <e v="#NUM!"/>
    <s v="1-10"/>
  </r>
  <r>
    <s v=""/>
    <x v="62"/>
    <m/>
    <d v="1996-07-03T00:00:00"/>
    <s v="Male"/>
    <d v="2020-01-21T00:00:00"/>
    <d v="2020-11-27T00:00:00"/>
    <m/>
    <m/>
    <x v="0"/>
    <n v="3"/>
    <n v="55"/>
    <n v="10"/>
    <n v="23"/>
    <n v="2020"/>
    <s v="Jan"/>
    <s v="Jan-2020"/>
    <n v="311"/>
    <s v="21-30"/>
  </r>
  <r>
    <s v=""/>
    <x v="63"/>
    <m/>
    <d v="2002-07-15T00:00:00"/>
    <s v="Female"/>
    <d v="2020-10-25T00:00:00"/>
    <d v="2020-11-25T00:00:00"/>
    <m/>
    <m/>
    <x v="0"/>
    <n v="1"/>
    <n v="67"/>
    <n v="12"/>
    <n v="18"/>
    <n v="2020"/>
    <s v="Oct"/>
    <s v="Oct-2020"/>
    <n v="31"/>
    <s v="11-20"/>
  </r>
  <r>
    <s v=""/>
    <x v="64"/>
    <m/>
    <d v="1993-06-02T00:00:00"/>
    <s v="Male"/>
    <d v="2020-09-14T00:00:00"/>
    <d v="2020-12-08T00:00:00"/>
    <m/>
    <m/>
    <x v="0"/>
    <n v="1"/>
    <n v="62"/>
    <n v="11"/>
    <n v="27"/>
    <n v="2020"/>
    <s v="Sep"/>
    <s v="Sep-2020"/>
    <n v="85"/>
    <s v="21-30"/>
  </r>
  <r>
    <s v=""/>
    <x v="65"/>
    <m/>
    <d v="1957-11-21T00:00:00"/>
    <s v="Male"/>
    <d v="2020-12-13T00:00:00"/>
    <d v="2020-02-14T00:00:00"/>
    <m/>
    <m/>
    <x v="0"/>
    <n v="2"/>
    <n v="5"/>
    <n v="1"/>
    <n v="63"/>
    <n v="2020"/>
    <s v="Dec"/>
    <s v="Dec-2020"/>
    <e v="#NUM!"/>
    <s v="61-70"/>
  </r>
  <r>
    <s v=""/>
    <x v="66"/>
    <m/>
    <d v="1977-07-15T00:00:00"/>
    <s v="Female"/>
    <d v="2020-11-19T00:00:00"/>
    <d v="2020-04-01T00:00:00"/>
    <m/>
    <m/>
    <x v="0"/>
    <n v="2"/>
    <n v="70"/>
    <n v="12"/>
    <n v="43"/>
    <n v="2020"/>
    <s v="Nov"/>
    <s v="Nov-2020"/>
    <e v="#NUM!"/>
    <s v="41-50"/>
  </r>
  <r>
    <s v=""/>
    <x v="67"/>
    <m/>
    <d v="1965-04-01T00:00:00"/>
    <s v="Female"/>
    <d v="2020-08-12T00:00:00"/>
    <d v="2020-11-02T00:00:00"/>
    <m/>
    <m/>
    <x v="0"/>
    <n v="2"/>
    <n v="4"/>
    <n v="1"/>
    <n v="55"/>
    <n v="2020"/>
    <s v="Aug"/>
    <s v="Aug-2020"/>
    <n v="82"/>
    <s v="51-60"/>
  </r>
  <r>
    <s v=""/>
    <x v="68"/>
    <m/>
    <d v="1987-04-20T00:00:00"/>
    <s v="Female"/>
    <d v="2020-04-15T00:00:00"/>
    <m/>
    <d v="2020-03-06T00:00:00"/>
    <m/>
    <x v="0"/>
    <n v="2"/>
    <n v="8"/>
    <n v="2"/>
    <n v="32"/>
    <n v="2020"/>
    <s v="Apr"/>
    <s v="Apr-2020"/>
    <s v=""/>
    <s v="31-40"/>
  </r>
  <r>
    <s v=""/>
    <x v="69"/>
    <m/>
    <d v="1954-05-11T00:00:00"/>
    <s v="Male"/>
    <d v="2020-12-14T00:00:00"/>
    <d v="2020-10-12T00:00:00"/>
    <m/>
    <m/>
    <x v="0"/>
    <n v="3"/>
    <n v="4"/>
    <n v="1"/>
    <n v="66"/>
    <n v="2020"/>
    <s v="Dec"/>
    <s v="Dec-2020"/>
    <e v="#NUM!"/>
    <s v="61-70"/>
  </r>
  <r>
    <s v=""/>
    <x v="70"/>
    <m/>
    <d v="1964-01-03T00:00:00"/>
    <s v="Female"/>
    <d v="2020-03-14T00:00:00"/>
    <d v="2020-10-20T00:00:00"/>
    <m/>
    <m/>
    <x v="0"/>
    <n v="0"/>
    <n v="25"/>
    <n v="5"/>
    <n v="56"/>
    <n v="2020"/>
    <s v="Mar"/>
    <s v="Mar-2020"/>
    <n v="220"/>
    <s v="51-60"/>
  </r>
  <r>
    <s v=""/>
    <x v="71"/>
    <m/>
    <d v="1961-12-24T00:00:00"/>
    <s v="Female"/>
    <d v="2020-12-24T00:00:00"/>
    <d v="2020-03-19T00:00:00"/>
    <m/>
    <m/>
    <x v="0"/>
    <n v="4"/>
    <n v="61"/>
    <n v="11"/>
    <n v="59"/>
    <n v="2020"/>
    <s v="Dec"/>
    <s v="Dec-2020"/>
    <e v="#NUM!"/>
    <s v="51-60"/>
  </r>
  <r>
    <s v=""/>
    <x v="72"/>
    <m/>
    <d v="1961-05-19T00:00:00"/>
    <s v="Male"/>
    <d v="2020-09-13T00:00:00"/>
    <d v="2020-05-24T00:00:00"/>
    <m/>
    <m/>
    <x v="0"/>
    <n v="3"/>
    <n v="20"/>
    <n v="4"/>
    <n v="59"/>
    <n v="2020"/>
    <s v="Sep"/>
    <s v="Sep-2020"/>
    <e v="#NUM!"/>
    <s v="51-60"/>
  </r>
  <r>
    <s v=""/>
    <x v="73"/>
    <m/>
    <d v="1973-09-21T00:00:00"/>
    <s v="Female"/>
    <d v="2020-07-17T00:00:00"/>
    <d v="2020-07-05T00:00:00"/>
    <m/>
    <m/>
    <x v="0"/>
    <n v="1"/>
    <n v="48"/>
    <n v="8"/>
    <n v="46"/>
    <n v="2020"/>
    <s v="Jul"/>
    <s v="Jul-2020"/>
    <e v="#NUM!"/>
    <s v="41-50"/>
  </r>
  <r>
    <s v=""/>
    <x v="74"/>
    <m/>
    <d v="2003-08-06T00:00:00"/>
    <s v="Male"/>
    <d v="2020-10-10T00:00:00"/>
    <d v="2020-03-01T00:00:00"/>
    <m/>
    <m/>
    <x v="0"/>
    <n v="1"/>
    <n v="64"/>
    <n v="11"/>
    <n v="17"/>
    <n v="2020"/>
    <s v="Oct"/>
    <s v="Oct-2020"/>
    <e v="#NUM!"/>
    <s v="11-20"/>
  </r>
  <r>
    <s v=""/>
    <x v="75"/>
    <m/>
    <d v="1998-12-12T00:00:00"/>
    <s v="Female"/>
    <d v="2020-10-26T00:00:00"/>
    <d v="2021-01-04T00:00:00"/>
    <m/>
    <m/>
    <x v="0"/>
    <n v="3"/>
    <n v="72"/>
    <n v="12"/>
    <n v="21"/>
    <n v="2020"/>
    <s v="Oct"/>
    <s v="Oct-2020"/>
    <n v="70"/>
    <s v="21-30"/>
  </r>
  <r>
    <s v=""/>
    <x v="70"/>
    <m/>
    <d v="2001-01-10T00:00:00"/>
    <s v="Male"/>
    <d v="2020-11-13T00:00:00"/>
    <d v="2020-11-08T00:00:00"/>
    <m/>
    <m/>
    <x v="0"/>
    <n v="0"/>
    <n v="25"/>
    <n v="5"/>
    <n v="19"/>
    <n v="2020"/>
    <s v="Nov"/>
    <s v="Nov-2020"/>
    <e v="#NUM!"/>
    <s v="11-20"/>
  </r>
  <r>
    <s v=""/>
    <x v="57"/>
    <m/>
    <d v="1975-02-06T00:00:00"/>
    <s v="Female"/>
    <d v="2020-12-02T00:00:00"/>
    <d v="2020-07-24T00:00:00"/>
    <m/>
    <m/>
    <x v="0"/>
    <n v="4"/>
    <n v="39"/>
    <n v="7"/>
    <n v="45"/>
    <n v="2020"/>
    <s v="Dec"/>
    <s v="Dec-2020"/>
    <e v="#NUM!"/>
    <s v="41-50"/>
  </r>
  <r>
    <s v=""/>
    <x v="76"/>
    <m/>
    <d v="1990-05-03T00:00:00"/>
    <s v="Female"/>
    <d v="2020-06-26T00:00:00"/>
    <d v="2020-06-05T00:00:00"/>
    <m/>
    <m/>
    <x v="0"/>
    <n v="1"/>
    <n v="27"/>
    <n v="5"/>
    <n v="30"/>
    <n v="2020"/>
    <s v="Jun"/>
    <s v="Jun-2020"/>
    <e v="#NUM!"/>
    <s v="31-40"/>
  </r>
  <r>
    <s v=""/>
    <x v="77"/>
    <m/>
    <d v="1965-03-13T00:00:00"/>
    <s v="Male"/>
    <d v="2020-04-09T00:00:00"/>
    <d v="2020-05-17T00:00:00"/>
    <m/>
    <m/>
    <x v="0"/>
    <n v="1"/>
    <n v="49"/>
    <n v="9"/>
    <n v="55"/>
    <n v="2020"/>
    <s v="Apr"/>
    <s v="Apr-2020"/>
    <n v="38"/>
    <s v="51-60"/>
  </r>
  <r>
    <s v=""/>
    <x v="78"/>
    <m/>
    <d v="1986-04-03T00:00:00"/>
    <s v="Female"/>
    <d v="2020-12-02T00:00:00"/>
    <d v="2020-09-30T00:00:00"/>
    <m/>
    <m/>
    <x v="0"/>
    <n v="3"/>
    <n v="38"/>
    <n v="7"/>
    <n v="34"/>
    <n v="2020"/>
    <s v="Dec"/>
    <s v="Dec-2020"/>
    <e v="#NUM!"/>
    <s v="31-40"/>
  </r>
  <r>
    <s v=""/>
    <x v="79"/>
    <m/>
    <d v="2012-07-28T00:00:00"/>
    <s v="Female"/>
    <d v="2020-06-16T00:00:00"/>
    <d v="2020-01-28T00:00:00"/>
    <m/>
    <m/>
    <x v="0"/>
    <n v="1"/>
    <n v="5"/>
    <n v="1"/>
    <n v="7"/>
    <n v="2020"/>
    <s v="Jun"/>
    <s v="Jun-2020"/>
    <e v="#NUM!"/>
    <s v="1-10"/>
  </r>
  <r>
    <s v=""/>
    <x v="80"/>
    <m/>
    <d v="1961-02-10T00:00:00"/>
    <s v="Female"/>
    <d v="2020-07-20T00:00:00"/>
    <d v="2020-04-09T00:00:00"/>
    <m/>
    <m/>
    <x v="0"/>
    <n v="3"/>
    <n v="6"/>
    <n v="1"/>
    <n v="59"/>
    <n v="2020"/>
    <s v="Jul"/>
    <s v="Jul-2020"/>
    <e v="#NUM!"/>
    <s v="51-60"/>
  </r>
  <r>
    <s v=""/>
    <x v="66"/>
    <m/>
    <d v="1966-10-08T00:00:00"/>
    <s v="Male"/>
    <d v="2020-12-28T00:00:00"/>
    <d v="2020-02-26T00:00:00"/>
    <m/>
    <m/>
    <x v="0"/>
    <n v="2"/>
    <n v="70"/>
    <n v="12"/>
    <n v="54"/>
    <n v="2020"/>
    <s v="Dec"/>
    <s v="Dec-2020"/>
    <e v="#NUM!"/>
    <s v="51-60"/>
  </r>
  <r>
    <s v=""/>
    <x v="81"/>
    <m/>
    <d v="1974-01-27T00:00:00"/>
    <s v="Male"/>
    <d v="2020-02-24T00:00:00"/>
    <d v="2021-01-14T00:00:00"/>
    <m/>
    <m/>
    <x v="0"/>
    <n v="3"/>
    <n v="26"/>
    <n v="5"/>
    <n v="46"/>
    <n v="2020"/>
    <s v="Feb"/>
    <s v="Feb-2020"/>
    <n v="325"/>
    <s v="41-50"/>
  </r>
  <r>
    <s v=""/>
    <x v="82"/>
    <m/>
    <d v="1975-08-18T00:00:00"/>
    <s v="Male"/>
    <d v="2020-10-19T00:00:00"/>
    <d v="2020-12-18T00:00:00"/>
    <m/>
    <m/>
    <x v="0"/>
    <n v="3"/>
    <n v="47"/>
    <n v="8"/>
    <n v="45"/>
    <n v="2020"/>
    <s v="Oct"/>
    <s v="Oct-2020"/>
    <n v="60"/>
    <s v="41-50"/>
  </r>
  <r>
    <s v=""/>
    <x v="83"/>
    <m/>
    <d v="1988-08-14T00:00:00"/>
    <s v="Female"/>
    <d v="2020-04-17T00:00:00"/>
    <d v="2020-11-30T00:00:00"/>
    <m/>
    <m/>
    <x v="0"/>
    <n v="2"/>
    <n v="23"/>
    <n v="4"/>
    <n v="31"/>
    <n v="2020"/>
    <s v="Apr"/>
    <s v="Apr-2020"/>
    <n v="227"/>
    <s v="31-40"/>
  </r>
  <r>
    <s v=""/>
    <x v="84"/>
    <m/>
    <d v="2004-01-18T00:00:00"/>
    <s v="Male"/>
    <d v="2020-08-16T00:00:00"/>
    <d v="2020-03-08T00:00:00"/>
    <m/>
    <m/>
    <x v="0"/>
    <n v="2"/>
    <n v="36"/>
    <n v="6"/>
    <n v="16"/>
    <n v="2020"/>
    <s v="Aug"/>
    <s v="Aug-2020"/>
    <e v="#NUM!"/>
    <s v="11-20"/>
  </r>
  <r>
    <s v=""/>
    <x v="61"/>
    <m/>
    <d v="2015-10-07T00:00:00"/>
    <s v="Male"/>
    <d v="2020-09-06T00:00:00"/>
    <d v="2020-06-01T00:00:00"/>
    <m/>
    <m/>
    <x v="0"/>
    <n v="1"/>
    <n v="2"/>
    <n v="1"/>
    <n v="4"/>
    <n v="2020"/>
    <s v="Sep"/>
    <s v="Sep-2020"/>
    <e v="#NUM!"/>
    <s v="1-10"/>
  </r>
  <r>
    <s v=""/>
    <x v="85"/>
    <m/>
    <d v="1969-05-24T00:00:00"/>
    <s v="Male"/>
    <d v="2020-03-10T00:00:00"/>
    <d v="2020-09-11T00:00:00"/>
    <m/>
    <m/>
    <x v="0"/>
    <n v="2"/>
    <n v="61"/>
    <n v="11"/>
    <n v="50"/>
    <n v="2020"/>
    <s v="Mar"/>
    <s v="Mar-2020"/>
    <n v="185"/>
    <s v="51-60"/>
  </r>
  <r>
    <s v=""/>
    <x v="86"/>
    <m/>
    <d v="1962-09-11T00:00:00"/>
    <s v="Male"/>
    <d v="2020-02-01T00:00:00"/>
    <d v="2021-01-04T00:00:00"/>
    <m/>
    <m/>
    <x v="0"/>
    <n v="2"/>
    <n v="52"/>
    <n v="9"/>
    <n v="57"/>
    <n v="2020"/>
    <s v="Feb"/>
    <s v="Feb-2020"/>
    <n v="338"/>
    <s v="51-60"/>
  </r>
  <r>
    <s v=""/>
    <x v="87"/>
    <m/>
    <d v="1982-02-05T00:00:00"/>
    <s v="Female"/>
    <d v="2020-09-12T00:00:00"/>
    <d v="2020-05-31T00:00:00"/>
    <m/>
    <m/>
    <x v="0"/>
    <n v="0"/>
    <n v="5"/>
    <n v="1"/>
    <n v="38"/>
    <n v="2020"/>
    <s v="Sep"/>
    <s v="Sep-2020"/>
    <e v="#NUM!"/>
    <s v="31-40"/>
  </r>
  <r>
    <s v=""/>
    <x v="88"/>
    <m/>
    <d v="1964-09-22T00:00:00"/>
    <s v="Male"/>
    <d v="2020-09-06T00:00:00"/>
    <d v="2020-05-24T00:00:00"/>
    <m/>
    <m/>
    <x v="0"/>
    <n v="3"/>
    <n v="72"/>
    <n v="12"/>
    <n v="55"/>
    <n v="2020"/>
    <s v="Sep"/>
    <s v="Sep-2020"/>
    <e v="#NUM!"/>
    <s v="51-60"/>
  </r>
  <r>
    <s v=""/>
    <x v="89"/>
    <m/>
    <d v="1988-02-15T00:00:00"/>
    <s v="Female"/>
    <d v="2020-09-23T00:00:00"/>
    <d v="2020-04-17T00:00:00"/>
    <m/>
    <m/>
    <x v="0"/>
    <n v="4"/>
    <n v="6"/>
    <n v="1"/>
    <n v="32"/>
    <n v="2020"/>
    <s v="Sep"/>
    <s v="Sep-2020"/>
    <e v="#NUM!"/>
    <s v="31-40"/>
  </r>
  <r>
    <s v=""/>
    <x v="90"/>
    <m/>
    <d v="1958-01-08T00:00:00"/>
    <s v="Female"/>
    <d v="2020-09-02T00:00:00"/>
    <d v="2020-09-14T00:00:00"/>
    <m/>
    <m/>
    <x v="0"/>
    <n v="1"/>
    <n v="7"/>
    <n v="2"/>
    <n v="62"/>
    <n v="2020"/>
    <s v="Sep"/>
    <s v="Sep-2020"/>
    <n v="12"/>
    <s v="61-70"/>
  </r>
  <r>
    <s v=""/>
    <x v="91"/>
    <m/>
    <d v="2005-11-11T00:00:00"/>
    <s v="Female"/>
    <d v="2020-07-06T00:00:00"/>
    <d v="2020-07-09T00:00:00"/>
    <m/>
    <m/>
    <x v="0"/>
    <n v="0"/>
    <n v="14"/>
    <n v="3"/>
    <n v="14"/>
    <n v="2020"/>
    <s v="Jul"/>
    <s v="Jul-2020"/>
    <n v="3"/>
    <s v="11-20"/>
  </r>
  <r>
    <s v=""/>
    <x v="92"/>
    <m/>
    <d v="1999-05-21T00:00:00"/>
    <s v="Female"/>
    <d v="2020-04-27T00:00:00"/>
    <d v="2021-01-02T00:00:00"/>
    <m/>
    <m/>
    <x v="0"/>
    <n v="3"/>
    <n v="40"/>
    <n v="7"/>
    <n v="20"/>
    <n v="2020"/>
    <s v="Apr"/>
    <s v="Apr-2020"/>
    <n v="250"/>
    <s v="21-30"/>
  </r>
  <r>
    <s v=""/>
    <x v="93"/>
    <m/>
    <d v="2004-12-21T00:00:00"/>
    <s v="Female"/>
    <d v="2020-10-01T00:00:00"/>
    <d v="2020-03-31T00:00:00"/>
    <m/>
    <m/>
    <x v="0"/>
    <n v="4"/>
    <n v="20"/>
    <n v="4"/>
    <n v="15"/>
    <n v="2020"/>
    <s v="Oct"/>
    <s v="Oct-2020"/>
    <e v="#NUM!"/>
    <s v="11-20"/>
  </r>
  <r>
    <s v=""/>
    <x v="94"/>
    <m/>
    <d v="1954-09-19T00:00:00"/>
    <s v="Male"/>
    <d v="2020-07-06T00:00:00"/>
    <d v="2020-05-21T00:00:00"/>
    <m/>
    <m/>
    <x v="0"/>
    <n v="0"/>
    <n v="36"/>
    <n v="6"/>
    <n v="65"/>
    <n v="2020"/>
    <s v="Jul"/>
    <s v="Jul-2020"/>
    <e v="#NUM!"/>
    <s v="61-70"/>
  </r>
  <r>
    <s v=""/>
    <x v="95"/>
    <m/>
    <d v="2008-08-23T00:00:00"/>
    <s v="Female"/>
    <d v="2020-03-19T00:00:00"/>
    <d v="2020-11-09T00:00:00"/>
    <m/>
    <m/>
    <x v="0"/>
    <n v="3"/>
    <n v="70"/>
    <n v="12"/>
    <n v="11"/>
    <n v="2020"/>
    <s v="Mar"/>
    <s v="Mar-2020"/>
    <n v="235"/>
    <s v="11-20"/>
  </r>
  <r>
    <s v=""/>
    <x v="30"/>
    <m/>
    <d v="1968-05-07T00:00:00"/>
    <s v="Male"/>
    <d v="2020-10-22T00:00:00"/>
    <d v="2020-09-17T00:00:00"/>
    <m/>
    <m/>
    <x v="0"/>
    <n v="2"/>
    <n v="13"/>
    <n v="3"/>
    <n v="52"/>
    <n v="2020"/>
    <s v="Oct"/>
    <s v="Oct-2020"/>
    <e v="#NUM!"/>
    <s v="51-60"/>
  </r>
  <r>
    <s v=""/>
    <x v="86"/>
    <m/>
    <d v="1983-12-14T00:00:00"/>
    <s v="Female"/>
    <d v="2020-06-28T00:00:00"/>
    <d v="2020-10-12T00:00:00"/>
    <m/>
    <m/>
    <x v="0"/>
    <n v="2"/>
    <n v="52"/>
    <n v="9"/>
    <n v="36"/>
    <n v="2020"/>
    <s v="Jun"/>
    <s v="Jun-2020"/>
    <n v="106"/>
    <s v="31-40"/>
  </r>
  <r>
    <s v=""/>
    <x v="96"/>
    <m/>
    <d v="1954-09-23T00:00:00"/>
    <s v="Male"/>
    <d v="2020-04-21T00:00:00"/>
    <d v="2020-11-07T00:00:00"/>
    <m/>
    <m/>
    <x v="0"/>
    <n v="2"/>
    <n v="17"/>
    <n v="3"/>
    <n v="65"/>
    <n v="2020"/>
    <s v="Apr"/>
    <s v="Apr-2020"/>
    <n v="200"/>
    <s v="61-70"/>
  </r>
  <r>
    <s v=""/>
    <x v="97"/>
    <m/>
    <d v="1956-02-05T00:00:00"/>
    <s v="Female"/>
    <d v="2020-04-04T00:00:00"/>
    <m/>
    <d v="2020-11-07T00:00:00"/>
    <m/>
    <x v="0"/>
    <n v="1"/>
    <n v="4"/>
    <n v="1"/>
    <n v="64"/>
    <n v="2020"/>
    <s v="Apr"/>
    <s v="Apr-2020"/>
    <s v=""/>
    <s v="61-70"/>
  </r>
  <r>
    <s v=""/>
    <x v="98"/>
    <m/>
    <d v="1950-06-02T00:00:00"/>
    <s v="Female"/>
    <d v="2020-08-03T00:00:00"/>
    <m/>
    <d v="2020-03-18T00:00:00"/>
    <m/>
    <x v="0"/>
    <n v="3"/>
    <n v="26"/>
    <n v="5"/>
    <n v="70"/>
    <n v="2020"/>
    <s v="Aug"/>
    <s v="Aug-2020"/>
    <s v=""/>
    <s v="71-80"/>
  </r>
  <r>
    <s v=""/>
    <x v="99"/>
    <m/>
    <d v="1992-04-20T00:00:00"/>
    <s v="Female"/>
    <d v="2020-09-10T00:00:00"/>
    <d v="2020-05-02T00:00:00"/>
    <m/>
    <m/>
    <x v="0"/>
    <n v="1"/>
    <n v="66"/>
    <n v="11"/>
    <n v="28"/>
    <n v="2020"/>
    <s v="Sep"/>
    <s v="Sep-2020"/>
    <e v="#NUM!"/>
    <s v="21-30"/>
  </r>
  <r>
    <s v=""/>
    <x v="100"/>
    <m/>
    <d v="1956-04-09T00:00:00"/>
    <s v="Male"/>
    <d v="2020-05-21T00:00:00"/>
    <d v="2020-07-29T00:00:00"/>
    <m/>
    <m/>
    <x v="0"/>
    <n v="0"/>
    <n v="31"/>
    <n v="6"/>
    <n v="64"/>
    <n v="2020"/>
    <s v="May"/>
    <s v="May-2020"/>
    <n v="69"/>
    <s v="61-70"/>
  </r>
  <r>
    <s v=""/>
    <x v="101"/>
    <m/>
    <d v="1981-08-14T00:00:00"/>
    <s v="Male"/>
    <d v="2020-11-16T00:00:00"/>
    <d v="2020-07-31T00:00:00"/>
    <m/>
    <m/>
    <x v="0"/>
    <n v="3"/>
    <n v="61"/>
    <n v="11"/>
    <n v="39"/>
    <n v="2020"/>
    <s v="Nov"/>
    <s v="Nov-2020"/>
    <e v="#NUM!"/>
    <s v="31-40"/>
  </r>
  <r>
    <s v=""/>
    <x v="102"/>
    <m/>
    <d v="1978-07-28T00:00:00"/>
    <s v="Male"/>
    <d v="2020-01-18T00:00:00"/>
    <d v="2020-04-20T00:00:00"/>
    <m/>
    <m/>
    <x v="0"/>
    <n v="2"/>
    <n v="32"/>
    <n v="6"/>
    <n v="41"/>
    <n v="2020"/>
    <s v="Jan"/>
    <s v="Jan-2020"/>
    <n v="93"/>
    <s v="41-50"/>
  </r>
  <r>
    <s v=""/>
    <x v="103"/>
    <m/>
    <d v="1986-12-26T00:00:00"/>
    <s v="Male"/>
    <d v="2020-06-26T00:00:00"/>
    <d v="2020-11-15T00:00:00"/>
    <m/>
    <m/>
    <x v="0"/>
    <n v="1"/>
    <n v="39"/>
    <n v="7"/>
    <n v="33"/>
    <n v="2020"/>
    <s v="Jun"/>
    <s v="Jun-2020"/>
    <n v="142"/>
    <s v="31-40"/>
  </r>
  <r>
    <s v=""/>
    <x v="104"/>
    <m/>
    <d v="2005-08-02T00:00:00"/>
    <s v="Male"/>
    <d v="2020-09-16T00:00:00"/>
    <d v="2020-09-07T00:00:00"/>
    <m/>
    <m/>
    <x v="0"/>
    <n v="1"/>
    <n v="3"/>
    <n v="1"/>
    <n v="15"/>
    <n v="2020"/>
    <s v="Sep"/>
    <s v="Sep-2020"/>
    <e v="#NUM!"/>
    <s v="11-20"/>
  </r>
  <r>
    <s v=""/>
    <x v="105"/>
    <m/>
    <d v="1954-11-28T00:00:00"/>
    <s v="Female"/>
    <d v="2020-10-24T00:00:00"/>
    <d v="2020-02-28T00:00:00"/>
    <m/>
    <m/>
    <x v="0"/>
    <n v="1"/>
    <n v="37"/>
    <n v="7"/>
    <n v="65"/>
    <n v="2020"/>
    <s v="Oct"/>
    <s v="Oct-2020"/>
    <e v="#NUM!"/>
    <s v="61-70"/>
  </r>
  <r>
    <s v=""/>
    <x v="106"/>
    <m/>
    <d v="2010-12-18T00:00:00"/>
    <s v="Female"/>
    <d v="2020-04-23T00:00:00"/>
    <d v="2020-03-08T00:00:00"/>
    <m/>
    <m/>
    <x v="0"/>
    <n v="1"/>
    <n v="25"/>
    <n v="5"/>
    <n v="9"/>
    <n v="2020"/>
    <s v="Apr"/>
    <s v="Apr-2020"/>
    <e v="#NUM!"/>
    <s v="1-10"/>
  </r>
  <r>
    <s v=""/>
    <x v="107"/>
    <m/>
    <d v="2010-12-25T00:00:00"/>
    <s v="Female"/>
    <d v="2020-01-02T00:00:00"/>
    <d v="2020-02-18T00:00:00"/>
    <m/>
    <m/>
    <x v="0"/>
    <n v="2"/>
    <n v="50"/>
    <n v="9"/>
    <n v="9"/>
    <n v="2020"/>
    <s v="Jan"/>
    <s v="Jan-2020"/>
    <n v="47"/>
    <s v="1-10"/>
  </r>
  <r>
    <s v=""/>
    <x v="108"/>
    <m/>
    <d v="1952-05-26T00:00:00"/>
    <s v="Female"/>
    <d v="2020-12-25T00:00:00"/>
    <d v="2020-12-01T00:00:00"/>
    <m/>
    <m/>
    <x v="0"/>
    <n v="3"/>
    <n v="36"/>
    <n v="6"/>
    <n v="68"/>
    <n v="2020"/>
    <s v="Dec"/>
    <s v="Dec-2020"/>
    <e v="#NUM!"/>
    <s v="61-70"/>
  </r>
  <r>
    <s v=""/>
    <x v="109"/>
    <m/>
    <d v="2002-07-20T00:00:00"/>
    <s v="Male"/>
    <d v="2020-10-26T00:00:00"/>
    <d v="2020-08-20T00:00:00"/>
    <m/>
    <m/>
    <x v="0"/>
    <n v="3"/>
    <n v="39"/>
    <n v="7"/>
    <n v="18"/>
    <n v="2020"/>
    <s v="Oct"/>
    <s v="Oct-2020"/>
    <e v="#NUM!"/>
    <s v="11-20"/>
  </r>
  <r>
    <s v=""/>
    <x v="110"/>
    <m/>
    <d v="2001-12-21T00:00:00"/>
    <s v="Male"/>
    <d v="2020-02-05T00:00:00"/>
    <d v="2020-10-27T00:00:00"/>
    <m/>
    <m/>
    <x v="0"/>
    <n v="2"/>
    <n v="65"/>
    <n v="11"/>
    <n v="18"/>
    <n v="2020"/>
    <s v="Feb"/>
    <s v="Feb-2020"/>
    <n v="265"/>
    <s v="11-20"/>
  </r>
  <r>
    <s v=""/>
    <x v="111"/>
    <m/>
    <d v="1981-03-24T00:00:00"/>
    <s v="Female"/>
    <d v="2020-12-21T00:00:00"/>
    <d v="2020-11-16T00:00:00"/>
    <m/>
    <m/>
    <x v="0"/>
    <n v="1"/>
    <n v="5"/>
    <n v="1"/>
    <n v="39"/>
    <n v="2020"/>
    <s v="Dec"/>
    <s v="Dec-2020"/>
    <e v="#NUM!"/>
    <s v="31-40"/>
  </r>
  <r>
    <s v=""/>
    <x v="112"/>
    <m/>
    <d v="2018-06-25T00:00:00"/>
    <s v="Male"/>
    <d v="2020-05-23T00:00:00"/>
    <d v="2021-01-09T00:00:00"/>
    <m/>
    <m/>
    <x v="0"/>
    <n v="3"/>
    <n v="15"/>
    <n v="3"/>
    <n v="1"/>
    <n v="2020"/>
    <s v="May"/>
    <s v="May-2020"/>
    <n v="231"/>
    <s v="1-10"/>
  </r>
  <r>
    <s v=""/>
    <x v="113"/>
    <m/>
    <d v="1971-02-08T00:00:00"/>
    <s v="Female"/>
    <d v="2020-05-19T00:00:00"/>
    <d v="2020-04-18T00:00:00"/>
    <m/>
    <m/>
    <x v="0"/>
    <n v="3"/>
    <n v="46"/>
    <n v="8"/>
    <n v="49"/>
    <n v="2020"/>
    <s v="May"/>
    <s v="May-2020"/>
    <e v="#NUM!"/>
    <s v="41-50"/>
  </r>
  <r>
    <s v=""/>
    <x v="114"/>
    <m/>
    <d v="1955-06-28T00:00:00"/>
    <s v="Female"/>
    <d v="2020-05-28T00:00:00"/>
    <d v="2021-01-03T00:00:00"/>
    <m/>
    <m/>
    <x v="0"/>
    <n v="1"/>
    <n v="29"/>
    <n v="5"/>
    <n v="64"/>
    <n v="2020"/>
    <s v="May"/>
    <s v="May-2020"/>
    <n v="220"/>
    <s v="61-70"/>
  </r>
  <r>
    <s v=""/>
    <x v="115"/>
    <m/>
    <d v="2010-10-13T00:00:00"/>
    <s v="Male"/>
    <d v="2020-03-14T00:00:00"/>
    <d v="2020-10-03T00:00:00"/>
    <m/>
    <m/>
    <x v="0"/>
    <n v="2"/>
    <n v="41"/>
    <n v="7"/>
    <n v="9"/>
    <n v="2020"/>
    <s v="Mar"/>
    <s v="Mar-2020"/>
    <n v="203"/>
    <s v="1-10"/>
  </r>
  <r>
    <s v=""/>
    <x v="100"/>
    <m/>
    <d v="1998-05-24T00:00:00"/>
    <s v="Female"/>
    <d v="2020-05-18T00:00:00"/>
    <d v="2020-05-03T00:00:00"/>
    <m/>
    <m/>
    <x v="0"/>
    <n v="0"/>
    <n v="31"/>
    <n v="6"/>
    <n v="21"/>
    <n v="2020"/>
    <s v="May"/>
    <s v="May-2020"/>
    <e v="#NUM!"/>
    <s v="21-30"/>
  </r>
  <r>
    <s v=""/>
    <x v="116"/>
    <m/>
    <d v="2010-03-02T00:00:00"/>
    <s v="Male"/>
    <d v="2020-10-01T00:00:00"/>
    <d v="2020-07-12T00:00:00"/>
    <m/>
    <m/>
    <x v="0"/>
    <n v="0"/>
    <n v="9"/>
    <n v="2"/>
    <n v="10"/>
    <n v="2020"/>
    <s v="Oct"/>
    <s v="Oct-2020"/>
    <e v="#NUM!"/>
    <s v="11-20"/>
  </r>
  <r>
    <s v=""/>
    <x v="117"/>
    <m/>
    <d v="1963-12-09T00:00:00"/>
    <s v="Female"/>
    <d v="2020-05-06T00:00:00"/>
    <d v="2020-05-09T00:00:00"/>
    <m/>
    <m/>
    <x v="0"/>
    <n v="1"/>
    <n v="64"/>
    <n v="11"/>
    <n v="56"/>
    <n v="2020"/>
    <s v="May"/>
    <s v="May-2020"/>
    <n v="3"/>
    <s v="51-60"/>
  </r>
  <r>
    <s v=""/>
    <x v="118"/>
    <m/>
    <d v="1981-04-18T00:00:00"/>
    <s v="Male"/>
    <d v="2020-10-12T00:00:00"/>
    <d v="2020-05-25T00:00:00"/>
    <m/>
    <m/>
    <x v="0"/>
    <n v="0"/>
    <n v="67"/>
    <n v="12"/>
    <n v="39"/>
    <n v="2020"/>
    <s v="Oct"/>
    <s v="Oct-2020"/>
    <e v="#NUM!"/>
    <s v="31-40"/>
  </r>
  <r>
    <s v=""/>
    <x v="94"/>
    <m/>
    <d v="2006-09-17T00:00:00"/>
    <s v="Male"/>
    <d v="2020-08-23T00:00:00"/>
    <d v="2020-03-18T00:00:00"/>
    <m/>
    <m/>
    <x v="0"/>
    <n v="0"/>
    <n v="36"/>
    <n v="6"/>
    <n v="13"/>
    <n v="2020"/>
    <s v="Aug"/>
    <s v="Aug-2020"/>
    <e v="#NUM!"/>
    <s v="11-20"/>
  </r>
  <r>
    <s v=""/>
    <x v="119"/>
    <m/>
    <d v="1951-09-20T00:00:00"/>
    <s v="Male"/>
    <d v="2020-08-01T00:00:00"/>
    <d v="2020-07-01T00:00:00"/>
    <m/>
    <m/>
    <x v="0"/>
    <n v="0"/>
    <n v="64"/>
    <n v="11"/>
    <n v="68"/>
    <n v="2020"/>
    <s v="Aug"/>
    <s v="Aug-2020"/>
    <e v="#NUM!"/>
    <s v="61-70"/>
  </r>
  <r>
    <s v=""/>
    <x v="120"/>
    <m/>
    <d v="1986-02-04T00:00:00"/>
    <s v="Male"/>
    <d v="2020-04-15T00:00:00"/>
    <d v="2020-09-28T00:00:00"/>
    <m/>
    <m/>
    <x v="0"/>
    <n v="1"/>
    <n v="33"/>
    <n v="6"/>
    <n v="34"/>
    <n v="2020"/>
    <s v="Apr"/>
    <s v="Apr-2020"/>
    <n v="166"/>
    <s v="31-40"/>
  </r>
  <r>
    <s v=""/>
    <x v="121"/>
    <m/>
    <d v="1952-11-13T00:00:00"/>
    <s v="Female"/>
    <d v="2020-12-19T00:00:00"/>
    <d v="2020-02-07T00:00:00"/>
    <m/>
    <m/>
    <x v="0"/>
    <n v="3"/>
    <n v="54"/>
    <n v="9"/>
    <n v="68"/>
    <n v="2020"/>
    <s v="Dec"/>
    <s v="Dec-2020"/>
    <e v="#NUM!"/>
    <s v="61-70"/>
  </r>
  <r>
    <s v=""/>
    <x v="122"/>
    <m/>
    <d v="1968-04-02T00:00:00"/>
    <s v="Male"/>
    <d v="2020-11-03T00:00:00"/>
    <d v="2020-05-09T00:00:00"/>
    <m/>
    <m/>
    <x v="0"/>
    <n v="4"/>
    <n v="12"/>
    <n v="2"/>
    <n v="52"/>
    <n v="2020"/>
    <s v="Nov"/>
    <s v="Nov-2020"/>
    <e v="#NUM!"/>
    <s v="51-60"/>
  </r>
  <r>
    <s v=""/>
    <x v="123"/>
    <m/>
    <d v="2012-12-05T00:00:00"/>
    <s v="Female"/>
    <d v="2020-11-17T00:00:00"/>
    <d v="2020-01-30T00:00:00"/>
    <m/>
    <m/>
    <x v="0"/>
    <n v="1"/>
    <n v="70"/>
    <n v="12"/>
    <n v="7"/>
    <n v="2020"/>
    <s v="Nov"/>
    <s v="Nov-2020"/>
    <e v="#NUM!"/>
    <s v="1-10"/>
  </r>
  <r>
    <s v=""/>
    <x v="124"/>
    <m/>
    <d v="1982-08-23T00:00:00"/>
    <s v="Male"/>
    <d v="2020-04-12T00:00:00"/>
    <d v="2020-11-08T00:00:00"/>
    <m/>
    <m/>
    <x v="0"/>
    <n v="2"/>
    <n v="9"/>
    <n v="2"/>
    <n v="37"/>
    <n v="2020"/>
    <s v="Apr"/>
    <s v="Apr-2020"/>
    <n v="210"/>
    <s v="31-40"/>
  </r>
  <r>
    <s v=""/>
    <x v="125"/>
    <m/>
    <d v="1973-06-10T00:00:00"/>
    <s v="Male"/>
    <d v="2020-08-25T00:00:00"/>
    <d v="2020-05-01T00:00:00"/>
    <m/>
    <m/>
    <x v="0"/>
    <n v="2"/>
    <n v="10"/>
    <n v="2"/>
    <n v="47"/>
    <n v="2020"/>
    <s v="Aug"/>
    <s v="Aug-2020"/>
    <e v="#NUM!"/>
    <s v="41-50"/>
  </r>
  <r>
    <s v=""/>
    <x v="126"/>
    <m/>
    <d v="1951-12-25T00:00:00"/>
    <s v="Male"/>
    <d v="2020-12-12T00:00:00"/>
    <d v="2020-03-02T00:00:00"/>
    <m/>
    <m/>
    <x v="0"/>
    <n v="2"/>
    <n v="56"/>
    <n v="10"/>
    <n v="68"/>
    <n v="2020"/>
    <s v="Dec"/>
    <s v="Dec-2020"/>
    <e v="#NUM!"/>
    <s v="61-70"/>
  </r>
  <r>
    <s v=""/>
    <x v="127"/>
    <m/>
    <d v="1998-12-27T00:00:00"/>
    <s v="Female"/>
    <d v="2020-05-07T00:00:00"/>
    <d v="2020-03-10T00:00:00"/>
    <m/>
    <m/>
    <x v="0"/>
    <n v="0"/>
    <n v="31"/>
    <n v="6"/>
    <n v="21"/>
    <n v="2020"/>
    <s v="May"/>
    <s v="May-2020"/>
    <e v="#NUM!"/>
    <s v="21-30"/>
  </r>
  <r>
    <s v=""/>
    <x v="128"/>
    <m/>
    <d v="1961-10-25T00:00:00"/>
    <s v="Male"/>
    <d v="2020-11-16T00:00:00"/>
    <d v="2020-12-15T00:00:00"/>
    <m/>
    <m/>
    <x v="0"/>
    <n v="1"/>
    <n v="12"/>
    <n v="2"/>
    <n v="59"/>
    <n v="2020"/>
    <s v="Nov"/>
    <s v="Nov-2020"/>
    <n v="29"/>
    <s v="51-60"/>
  </r>
  <r>
    <s v=""/>
    <x v="93"/>
    <m/>
    <d v="1980-06-28T00:00:00"/>
    <s v="Male"/>
    <d v="2020-02-09T00:00:00"/>
    <d v="2020-09-07T00:00:00"/>
    <m/>
    <m/>
    <x v="0"/>
    <n v="4"/>
    <n v="20"/>
    <n v="4"/>
    <n v="39"/>
    <n v="2020"/>
    <s v="Feb"/>
    <s v="Feb-2020"/>
    <n v="211"/>
    <s v="31-40"/>
  </r>
  <r>
    <s v=""/>
    <x v="129"/>
    <m/>
    <d v="1993-12-03T00:00:00"/>
    <s v="Male"/>
    <d v="2020-12-08T00:00:00"/>
    <d v="2020-07-23T00:00:00"/>
    <m/>
    <m/>
    <x v="0"/>
    <n v="1"/>
    <n v="11"/>
    <n v="2"/>
    <n v="27"/>
    <n v="2020"/>
    <s v="Dec"/>
    <s v="Dec-2020"/>
    <e v="#NUM!"/>
    <s v="21-30"/>
  </r>
  <r>
    <s v=""/>
    <x v="60"/>
    <m/>
    <d v="2012-07-03T00:00:00"/>
    <s v="Female"/>
    <d v="2020-08-15T00:00:00"/>
    <d v="2020-10-15T00:00:00"/>
    <m/>
    <m/>
    <x v="0"/>
    <n v="0"/>
    <n v="2"/>
    <n v="1"/>
    <n v="8"/>
    <n v="2020"/>
    <s v="Aug"/>
    <s v="Aug-2020"/>
    <n v="61"/>
    <s v="1-10"/>
  </r>
  <r>
    <s v=""/>
    <x v="130"/>
    <m/>
    <d v="1962-08-08T00:00:00"/>
    <s v="Male"/>
    <d v="2020-11-28T00:00:00"/>
    <d v="2020-02-12T00:00:00"/>
    <m/>
    <m/>
    <x v="0"/>
    <n v="1"/>
    <n v="22"/>
    <n v="4"/>
    <n v="58"/>
    <n v="2020"/>
    <s v="Nov"/>
    <s v="Nov-2020"/>
    <e v="#NUM!"/>
    <s v="51-60"/>
  </r>
  <r>
    <s v=""/>
    <x v="131"/>
    <m/>
    <d v="1958-03-15T00:00:00"/>
    <s v="Male"/>
    <d v="2020-04-26T00:00:00"/>
    <d v="2020-12-02T00:00:00"/>
    <m/>
    <m/>
    <x v="0"/>
    <n v="1"/>
    <n v="36"/>
    <n v="6"/>
    <n v="62"/>
    <n v="2020"/>
    <s v="Apr"/>
    <s v="Apr-2020"/>
    <n v="220"/>
    <s v="61-70"/>
  </r>
  <r>
    <s v=""/>
    <x v="132"/>
    <m/>
    <d v="1985-10-21T00:00:00"/>
    <s v="Female"/>
    <d v="2020-09-11T00:00:00"/>
    <d v="2020-10-02T00:00:00"/>
    <m/>
    <m/>
    <x v="0"/>
    <n v="1"/>
    <n v="70"/>
    <n v="12"/>
    <n v="34"/>
    <n v="2020"/>
    <s v="Sep"/>
    <s v="Sep-2020"/>
    <n v="21"/>
    <s v="31-40"/>
  </r>
  <r>
    <s v=""/>
    <x v="133"/>
    <m/>
    <d v="1986-09-11T00:00:00"/>
    <s v="Male"/>
    <d v="2020-04-01T00:00:00"/>
    <d v="2020-09-04T00:00:00"/>
    <m/>
    <m/>
    <x v="0"/>
    <n v="3"/>
    <n v="63"/>
    <n v="11"/>
    <n v="33"/>
    <n v="2020"/>
    <s v="Apr"/>
    <s v="Apr-2020"/>
    <n v="156"/>
    <s v="31-40"/>
  </r>
  <r>
    <s v=""/>
    <x v="134"/>
    <m/>
    <d v="2003-11-28T00:00:00"/>
    <s v="Male"/>
    <d v="2020-04-07T00:00:00"/>
    <d v="2020-05-15T00:00:00"/>
    <m/>
    <m/>
    <x v="0"/>
    <n v="3"/>
    <n v="57"/>
    <n v="10"/>
    <n v="16"/>
    <n v="2020"/>
    <s v="Apr"/>
    <s v="Apr-2020"/>
    <n v="38"/>
    <s v="11-20"/>
  </r>
  <r>
    <s v=""/>
    <x v="135"/>
    <m/>
    <d v="1987-06-23T00:00:00"/>
    <s v="Female"/>
    <d v="2020-07-13T00:00:00"/>
    <d v="2020-02-05T00:00:00"/>
    <m/>
    <m/>
    <x v="0"/>
    <n v="3"/>
    <n v="67"/>
    <n v="12"/>
    <n v="33"/>
    <n v="2020"/>
    <s v="Jul"/>
    <s v="Jul-2020"/>
    <e v="#NUM!"/>
    <s v="31-40"/>
  </r>
  <r>
    <s v=""/>
    <x v="136"/>
    <m/>
    <d v="1958-03-13T00:00:00"/>
    <s v="Female"/>
    <d v="2020-04-22T00:00:00"/>
    <d v="2020-07-26T00:00:00"/>
    <m/>
    <m/>
    <x v="0"/>
    <n v="2"/>
    <n v="25"/>
    <n v="5"/>
    <n v="62"/>
    <n v="2020"/>
    <s v="Apr"/>
    <s v="Apr-2020"/>
    <n v="95"/>
    <s v="61-70"/>
  </r>
  <r>
    <s v=""/>
    <x v="137"/>
    <m/>
    <d v="2006-12-20T00:00:00"/>
    <s v="Male"/>
    <d v="2020-05-08T00:00:00"/>
    <d v="2020-11-24T00:00:00"/>
    <m/>
    <m/>
    <x v="0"/>
    <n v="4"/>
    <n v="1"/>
    <n v="1"/>
    <n v="13"/>
    <n v="2020"/>
    <s v="May"/>
    <s v="May-2020"/>
    <n v="200"/>
    <s v="11-20"/>
  </r>
  <r>
    <s v=""/>
    <x v="138"/>
    <m/>
    <d v="1969-02-05T00:00:00"/>
    <s v="Female"/>
    <d v="2020-03-25T00:00:00"/>
    <d v="2020-12-20T00:00:00"/>
    <m/>
    <m/>
    <x v="0"/>
    <n v="1"/>
    <n v="10"/>
    <n v="2"/>
    <n v="51"/>
    <n v="2020"/>
    <s v="Mar"/>
    <s v="Mar-2020"/>
    <n v="270"/>
    <s v="51-60"/>
  </r>
  <r>
    <s v=""/>
    <x v="139"/>
    <m/>
    <d v="1988-09-01T00:00:00"/>
    <s v="Male"/>
    <d v="2020-04-01T00:00:00"/>
    <d v="2020-04-06T00:00:00"/>
    <m/>
    <m/>
    <x v="0"/>
    <n v="3"/>
    <n v="31"/>
    <n v="6"/>
    <n v="31"/>
    <n v="2020"/>
    <s v="Apr"/>
    <s v="Apr-2020"/>
    <n v="5"/>
    <s v="31-40"/>
  </r>
  <r>
    <s v=""/>
    <x v="136"/>
    <m/>
    <d v="1990-05-19T00:00:00"/>
    <s v="Male"/>
    <d v="2020-04-05T00:00:00"/>
    <d v="2020-07-18T00:00:00"/>
    <m/>
    <m/>
    <x v="0"/>
    <n v="2"/>
    <n v="25"/>
    <n v="5"/>
    <n v="29"/>
    <n v="2020"/>
    <s v="Apr"/>
    <s v="Apr-2020"/>
    <n v="104"/>
    <s v="21-30"/>
  </r>
  <r>
    <s v=""/>
    <x v="140"/>
    <m/>
    <d v="1981-10-16T00:00:00"/>
    <s v="Male"/>
    <d v="2020-06-18T00:00:00"/>
    <d v="2020-05-25T00:00:00"/>
    <m/>
    <m/>
    <x v="0"/>
    <n v="1"/>
    <n v="60"/>
    <n v="10"/>
    <n v="38"/>
    <n v="2020"/>
    <s v="Jun"/>
    <s v="Jun-2020"/>
    <e v="#NUM!"/>
    <s v="31-40"/>
  </r>
  <r>
    <s v=""/>
    <x v="141"/>
    <m/>
    <d v="1959-03-03T00:00:00"/>
    <s v="Male"/>
    <d v="2020-02-27T00:00:00"/>
    <d v="2020-08-08T00:00:00"/>
    <m/>
    <m/>
    <x v="0"/>
    <n v="3"/>
    <n v="9"/>
    <n v="2"/>
    <n v="60"/>
    <n v="2020"/>
    <s v="Feb"/>
    <s v="Feb-2020"/>
    <n v="163"/>
    <s v="61-70"/>
  </r>
  <r>
    <s v=""/>
    <x v="142"/>
    <m/>
    <d v="1983-11-14T00:00:00"/>
    <s v="Male"/>
    <d v="2020-06-21T00:00:00"/>
    <d v="2020-02-13T00:00:00"/>
    <m/>
    <m/>
    <x v="0"/>
    <n v="1"/>
    <n v="8"/>
    <n v="2"/>
    <n v="36"/>
    <n v="2020"/>
    <s v="Jun"/>
    <s v="Jun-2020"/>
    <e v="#NUM!"/>
    <s v="31-40"/>
  </r>
  <r>
    <s v=""/>
    <x v="143"/>
    <m/>
    <d v="1969-10-10T00:00:00"/>
    <s v="Female"/>
    <d v="2020-09-03T00:00:00"/>
    <d v="2020-02-20T00:00:00"/>
    <m/>
    <m/>
    <x v="0"/>
    <n v="2"/>
    <n v="39"/>
    <n v="7"/>
    <n v="50"/>
    <n v="2020"/>
    <s v="Sep"/>
    <s v="Sep-2020"/>
    <e v="#NUM!"/>
    <s v="51-60"/>
  </r>
  <r>
    <s v=""/>
    <x v="144"/>
    <m/>
    <d v="1976-08-03T00:00:00"/>
    <s v="Male"/>
    <d v="2020-12-15T00:00:00"/>
    <d v="2020-02-09T00:00:00"/>
    <m/>
    <m/>
    <x v="0"/>
    <n v="4"/>
    <n v="14"/>
    <n v="3"/>
    <n v="44"/>
    <n v="2020"/>
    <s v="Dec"/>
    <s v="Dec-2020"/>
    <e v="#NUM!"/>
    <s v="41-50"/>
  </r>
  <r>
    <s v=""/>
    <x v="145"/>
    <m/>
    <d v="1959-10-05T00:00:00"/>
    <s v="Female"/>
    <d v="2020-01-16T00:00:00"/>
    <d v="2020-06-06T00:00:00"/>
    <m/>
    <m/>
    <x v="0"/>
    <n v="1"/>
    <n v="1"/>
    <n v="1"/>
    <n v="60"/>
    <n v="2020"/>
    <s v="Jan"/>
    <s v="Jan-2020"/>
    <n v="142"/>
    <s v="61-70"/>
  </r>
  <r>
    <s v=""/>
    <x v="146"/>
    <m/>
    <d v="2003-07-12T00:00:00"/>
    <s v="Male"/>
    <d v="2020-10-19T00:00:00"/>
    <d v="2020-09-06T00:00:00"/>
    <m/>
    <m/>
    <x v="0"/>
    <n v="4"/>
    <n v="36"/>
    <n v="6"/>
    <n v="17"/>
    <n v="2020"/>
    <s v="Oct"/>
    <s v="Oct-2020"/>
    <e v="#NUM!"/>
    <s v="11-20"/>
  </r>
  <r>
    <s v=""/>
    <x v="31"/>
    <m/>
    <d v="1991-05-11T00:00:00"/>
    <s v="Male"/>
    <d v="2020-07-24T00:00:00"/>
    <d v="2020-06-27T00:00:00"/>
    <m/>
    <m/>
    <x v="0"/>
    <n v="1"/>
    <n v="60"/>
    <n v="10"/>
    <n v="29"/>
    <n v="2020"/>
    <s v="Jul"/>
    <s v="Jul-2020"/>
    <e v="#NUM!"/>
    <s v="21-30"/>
  </r>
  <r>
    <s v=""/>
    <x v="147"/>
    <m/>
    <d v="2013-07-20T00:00:00"/>
    <s v="Female"/>
    <d v="2020-07-17T00:00:00"/>
    <m/>
    <d v="2020-04-29T00:00:00"/>
    <m/>
    <x v="0"/>
    <n v="2"/>
    <n v="8"/>
    <n v="2"/>
    <n v="6"/>
    <n v="2020"/>
    <s v="Jul"/>
    <s v="Jul-2020"/>
    <s v=""/>
    <s v="1-10"/>
  </r>
  <r>
    <s v=""/>
    <x v="148"/>
    <m/>
    <d v="1989-06-26T00:00:00"/>
    <s v="Male"/>
    <d v="2020-08-21T00:00:00"/>
    <d v="2020-04-07T00:00:00"/>
    <m/>
    <m/>
    <x v="0"/>
    <n v="2"/>
    <n v="44"/>
    <n v="8"/>
    <n v="31"/>
    <n v="2020"/>
    <s v="Aug"/>
    <s v="Aug-2020"/>
    <e v="#NUM!"/>
    <s v="31-40"/>
  </r>
  <r>
    <s v=""/>
    <x v="149"/>
    <m/>
    <d v="1996-01-01T00:00:00"/>
    <s v="Female"/>
    <d v="2020-01-17T00:00:00"/>
    <d v="2020-12-16T00:00:00"/>
    <m/>
    <m/>
    <x v="0"/>
    <n v="1"/>
    <n v="42"/>
    <n v="7"/>
    <n v="24"/>
    <n v="2020"/>
    <s v="Jan"/>
    <s v="Jan-2020"/>
    <n v="334"/>
    <s v="21-30"/>
  </r>
  <r>
    <s v=""/>
    <x v="150"/>
    <m/>
    <d v="1977-09-19T00:00:00"/>
    <s v="Female"/>
    <d v="2020-11-27T00:00:00"/>
    <d v="2020-10-03T00:00:00"/>
    <m/>
    <m/>
    <x v="0"/>
    <n v="1"/>
    <n v="25"/>
    <n v="5"/>
    <n v="43"/>
    <n v="2020"/>
    <s v="Nov"/>
    <s v="Nov-2020"/>
    <e v="#NUM!"/>
    <s v="41-50"/>
  </r>
  <r>
    <s v=""/>
    <x v="151"/>
    <m/>
    <d v="1973-03-24T00:00:00"/>
    <s v="Female"/>
    <d v="2020-05-06T00:00:00"/>
    <d v="2020-03-08T00:00:00"/>
    <m/>
    <m/>
    <x v="0"/>
    <n v="0"/>
    <n v="40"/>
    <n v="7"/>
    <n v="47"/>
    <n v="2020"/>
    <s v="May"/>
    <s v="May-2020"/>
    <e v="#NUM!"/>
    <s v="41-50"/>
  </r>
  <r>
    <s v=""/>
    <x v="152"/>
    <m/>
    <d v="1977-02-27T00:00:00"/>
    <s v="Male"/>
    <d v="2020-03-01T00:00:00"/>
    <m/>
    <d v="2021-01-13T00:00:00"/>
    <m/>
    <x v="0"/>
    <n v="1"/>
    <n v="21"/>
    <n v="4"/>
    <n v="43"/>
    <n v="2020"/>
    <s v="Mar"/>
    <s v="Mar-2020"/>
    <s v=""/>
    <s v="41-50"/>
  </r>
  <r>
    <s v=""/>
    <x v="153"/>
    <m/>
    <d v="1960-02-02T00:00:00"/>
    <s v="Male"/>
    <d v="2020-11-25T00:00:00"/>
    <d v="2020-09-10T00:00:00"/>
    <m/>
    <m/>
    <x v="0"/>
    <n v="3"/>
    <n v="63"/>
    <n v="11"/>
    <n v="60"/>
    <n v="2020"/>
    <s v="Nov"/>
    <s v="Nov-2020"/>
    <e v="#NUM!"/>
    <s v="61-70"/>
  </r>
  <r>
    <s v=""/>
    <x v="154"/>
    <m/>
    <d v="2014-05-09T00:00:00"/>
    <s v="Male"/>
    <d v="2020-01-10T00:00:00"/>
    <d v="2020-11-22T00:00:00"/>
    <m/>
    <m/>
    <x v="0"/>
    <n v="1"/>
    <n v="72"/>
    <n v="12"/>
    <n v="5"/>
    <n v="2020"/>
    <s v="Jan"/>
    <s v="Jan-2020"/>
    <n v="317"/>
    <s v="1-10"/>
  </r>
  <r>
    <s v=""/>
    <x v="155"/>
    <m/>
    <d v="2005-06-01T00:00:00"/>
    <s v="Female"/>
    <d v="2020-08-04T00:00:00"/>
    <d v="2020-03-06T00:00:00"/>
    <m/>
    <m/>
    <x v="0"/>
    <n v="3"/>
    <n v="68"/>
    <n v="12"/>
    <n v="15"/>
    <n v="2020"/>
    <s v="Aug"/>
    <s v="Aug-2020"/>
    <e v="#NUM!"/>
    <s v="11-20"/>
  </r>
  <r>
    <s v=""/>
    <x v="156"/>
    <m/>
    <d v="2018-12-10T00:00:00"/>
    <s v="Female"/>
    <d v="2020-07-06T00:00:00"/>
    <d v="2020-04-07T00:00:00"/>
    <m/>
    <m/>
    <x v="0"/>
    <n v="1"/>
    <n v="63"/>
    <n v="11"/>
    <n v="1"/>
    <n v="2020"/>
    <s v="Jul"/>
    <s v="Jul-2020"/>
    <e v="#NUM!"/>
    <s v="1-10"/>
  </r>
  <r>
    <s v=""/>
    <x v="157"/>
    <m/>
    <d v="2016-12-17T00:00:00"/>
    <s v="Male"/>
    <d v="2020-12-21T00:00:00"/>
    <d v="2020-11-25T00:00:00"/>
    <m/>
    <m/>
    <x v="0"/>
    <n v="3"/>
    <n v="32"/>
    <n v="6"/>
    <n v="4"/>
    <n v="2020"/>
    <s v="Dec"/>
    <s v="Dec-2020"/>
    <e v="#NUM!"/>
    <s v="1-10"/>
  </r>
  <r>
    <s v=""/>
    <x v="158"/>
    <m/>
    <d v="2017-10-09T00:00:00"/>
    <s v="Female"/>
    <d v="2020-10-25T00:00:00"/>
    <d v="2020-02-02T00:00:00"/>
    <m/>
    <m/>
    <x v="0"/>
    <n v="1"/>
    <n v="2"/>
    <n v="1"/>
    <n v="3"/>
    <n v="2020"/>
    <s v="Oct"/>
    <s v="Oct-2020"/>
    <e v="#NUM!"/>
    <s v="1-10"/>
  </r>
  <r>
    <s v=""/>
    <x v="159"/>
    <m/>
    <d v="1985-12-19T00:00:00"/>
    <s v="Female"/>
    <d v="2020-08-07T00:00:00"/>
    <d v="2020-08-06T00:00:00"/>
    <m/>
    <m/>
    <x v="0"/>
    <n v="1"/>
    <n v="34"/>
    <n v="6"/>
    <n v="34"/>
    <n v="2020"/>
    <s v="Aug"/>
    <s v="Aug-2020"/>
    <e v="#NUM!"/>
    <s v="31-40"/>
  </r>
  <r>
    <s v=""/>
    <x v="15"/>
    <m/>
    <d v="1950-03-08T00:00:00"/>
    <s v="Male"/>
    <d v="2020-07-10T00:00:00"/>
    <d v="2020-02-08T00:00:00"/>
    <m/>
    <m/>
    <x v="0"/>
    <n v="1"/>
    <n v="43"/>
    <n v="8"/>
    <n v="70"/>
    <n v="2020"/>
    <s v="Jul"/>
    <s v="Jul-2020"/>
    <e v="#NUM!"/>
    <s v="71-80"/>
  </r>
  <r>
    <s v=""/>
    <x v="160"/>
    <m/>
    <d v="1985-12-24T00:00:00"/>
    <s v="Male"/>
    <d v="2020-07-01T00:00:00"/>
    <d v="2020-09-14T00:00:00"/>
    <m/>
    <m/>
    <x v="0"/>
    <n v="4"/>
    <n v="45"/>
    <n v="8"/>
    <n v="34"/>
    <n v="2020"/>
    <s v="Jul"/>
    <s v="Jul-2020"/>
    <n v="75"/>
    <s v="31-40"/>
  </r>
  <r>
    <s v=""/>
    <x v="4"/>
    <m/>
    <d v="2004-08-17T00:00:00"/>
    <s v="Male"/>
    <d v="2020-02-18T00:00:00"/>
    <d v="2020-12-28T00:00:00"/>
    <m/>
    <m/>
    <x v="0"/>
    <n v="1"/>
    <n v="58"/>
    <n v="10"/>
    <n v="15"/>
    <n v="2020"/>
    <s v="Feb"/>
    <s v="Feb-2020"/>
    <n v="314"/>
    <s v="11-20"/>
  </r>
  <r>
    <s v=""/>
    <x v="161"/>
    <m/>
    <d v="1953-02-17T00:00:00"/>
    <s v="Male"/>
    <d v="2020-11-27T00:00:00"/>
    <d v="2020-03-02T00:00:00"/>
    <m/>
    <m/>
    <x v="0"/>
    <n v="2"/>
    <n v="60"/>
    <n v="10"/>
    <n v="67"/>
    <n v="2020"/>
    <s v="Nov"/>
    <s v="Nov-2020"/>
    <e v="#NUM!"/>
    <s v="61-70"/>
  </r>
  <r>
    <s v=""/>
    <x v="162"/>
    <m/>
    <d v="1977-03-03T00:00:00"/>
    <s v="Female"/>
    <d v="2020-06-17T00:00:00"/>
    <d v="2020-08-31T00:00:00"/>
    <m/>
    <m/>
    <x v="0"/>
    <n v="3"/>
    <n v="8"/>
    <n v="2"/>
    <n v="43"/>
    <n v="2020"/>
    <s v="Jun"/>
    <s v="Jun-2020"/>
    <n v="75"/>
    <s v="41-50"/>
  </r>
  <r>
    <s v=""/>
    <x v="163"/>
    <m/>
    <d v="2004-08-02T00:00:00"/>
    <s v="Male"/>
    <d v="2020-05-23T00:00:00"/>
    <d v="2020-11-21T00:00:00"/>
    <m/>
    <m/>
    <x v="0"/>
    <n v="2"/>
    <n v="45"/>
    <n v="8"/>
    <n v="15"/>
    <n v="2020"/>
    <s v="May"/>
    <s v="May-2020"/>
    <n v="182"/>
    <s v="11-20"/>
  </r>
  <r>
    <s v=""/>
    <x v="164"/>
    <m/>
    <d v="2019-08-04T00:00:00"/>
    <s v="Female"/>
    <d v="2020-06-01T00:00:00"/>
    <d v="2020-03-22T00:00:00"/>
    <m/>
    <m/>
    <x v="0"/>
    <n v="1"/>
    <n v="18"/>
    <n v="3"/>
    <n v="0"/>
    <n v="2020"/>
    <s v="Jun"/>
    <s v="Jun-2020"/>
    <e v="#NUM!"/>
    <s v="1-10"/>
  </r>
  <r>
    <s v=""/>
    <x v="165"/>
    <m/>
    <d v="2019-02-26T00:00:00"/>
    <s v="Male"/>
    <d v="2020-06-13T00:00:00"/>
    <d v="2020-10-25T00:00:00"/>
    <m/>
    <m/>
    <x v="0"/>
    <n v="3"/>
    <n v="28"/>
    <n v="5"/>
    <n v="1"/>
    <n v="2020"/>
    <s v="Jun"/>
    <s v="Jun-2020"/>
    <n v="134"/>
    <s v="1-10"/>
  </r>
  <r>
    <s v=""/>
    <x v="166"/>
    <m/>
    <d v="1992-04-10T00:00:00"/>
    <s v="Female"/>
    <d v="2020-01-17T00:00:00"/>
    <d v="2020-09-28T00:00:00"/>
    <m/>
    <m/>
    <x v="0"/>
    <n v="1"/>
    <n v="27"/>
    <n v="5"/>
    <n v="27"/>
    <n v="2020"/>
    <s v="Jan"/>
    <s v="Jan-2020"/>
    <n v="255"/>
    <s v="21-30"/>
  </r>
  <r>
    <s v=""/>
    <x v="167"/>
    <m/>
    <d v="1962-11-21T00:00:00"/>
    <s v="Male"/>
    <d v="2020-02-14T00:00:00"/>
    <d v="2020-11-28T00:00:00"/>
    <m/>
    <m/>
    <x v="0"/>
    <n v="3"/>
    <n v="53"/>
    <n v="9"/>
    <n v="57"/>
    <n v="2020"/>
    <s v="Feb"/>
    <s v="Feb-2020"/>
    <n v="288"/>
    <s v="51-60"/>
  </r>
  <r>
    <s v=""/>
    <x v="168"/>
    <m/>
    <d v="1999-06-14T00:00:00"/>
    <s v="Male"/>
    <d v="2020-09-17T00:00:00"/>
    <d v="2020-04-02T00:00:00"/>
    <m/>
    <m/>
    <x v="0"/>
    <n v="1"/>
    <n v="47"/>
    <n v="8"/>
    <n v="21"/>
    <n v="2020"/>
    <s v="Sep"/>
    <s v="Sep-2020"/>
    <e v="#NUM!"/>
    <s v="21-30"/>
  </r>
  <r>
    <s v=""/>
    <x v="169"/>
    <m/>
    <d v="2006-03-25T00:00:00"/>
    <s v="Male"/>
    <d v="2020-06-02T00:00:00"/>
    <d v="2021-01-09T00:00:00"/>
    <m/>
    <m/>
    <x v="0"/>
    <n v="2"/>
    <n v="27"/>
    <n v="5"/>
    <n v="14"/>
    <n v="2020"/>
    <s v="Jun"/>
    <s v="Jun-2020"/>
    <n v="221"/>
    <s v="11-20"/>
  </r>
  <r>
    <s v=""/>
    <x v="64"/>
    <m/>
    <d v="1985-07-02T00:00:00"/>
    <s v="Male"/>
    <d v="2020-03-26T00:00:00"/>
    <d v="2020-02-09T00:00:00"/>
    <m/>
    <m/>
    <x v="0"/>
    <n v="1"/>
    <n v="62"/>
    <n v="11"/>
    <n v="34"/>
    <n v="2020"/>
    <s v="Mar"/>
    <s v="Mar-2020"/>
    <e v="#NUM!"/>
    <s v="31-40"/>
  </r>
  <r>
    <s v=""/>
    <x v="17"/>
    <m/>
    <d v="1957-07-19T00:00:00"/>
    <s v="Male"/>
    <d v="2020-08-24T00:00:00"/>
    <d v="2020-06-30T00:00:00"/>
    <m/>
    <m/>
    <x v="0"/>
    <n v="0"/>
    <n v="40"/>
    <n v="7"/>
    <n v="63"/>
    <n v="2020"/>
    <s v="Aug"/>
    <s v="Aug-2020"/>
    <e v="#NUM!"/>
    <s v="61-70"/>
  </r>
  <r>
    <s v=""/>
    <x v="170"/>
    <m/>
    <d v="1951-03-10T00:00:00"/>
    <s v="Female"/>
    <d v="2020-09-17T00:00:00"/>
    <d v="2020-04-18T00:00:00"/>
    <m/>
    <m/>
    <x v="0"/>
    <n v="0"/>
    <n v="4"/>
    <n v="1"/>
    <n v="69"/>
    <n v="2020"/>
    <s v="Sep"/>
    <s v="Sep-2020"/>
    <e v="#NUM!"/>
    <s v="61-70"/>
  </r>
  <r>
    <s v=""/>
    <x v="171"/>
    <m/>
    <d v="1963-06-07T00:00:00"/>
    <s v="Female"/>
    <d v="2020-08-02T00:00:00"/>
    <d v="2020-07-28T00:00:00"/>
    <m/>
    <m/>
    <x v="0"/>
    <n v="3"/>
    <n v="62"/>
    <n v="11"/>
    <n v="57"/>
    <n v="2020"/>
    <s v="Aug"/>
    <s v="Aug-2020"/>
    <e v="#NUM!"/>
    <s v="51-60"/>
  </r>
  <r>
    <s v=""/>
    <x v="172"/>
    <m/>
    <d v="2017-06-01T00:00:00"/>
    <s v="Male"/>
    <d v="2020-01-01T00:00:00"/>
    <d v="2020-06-08T00:00:00"/>
    <m/>
    <m/>
    <x v="0"/>
    <n v="1"/>
    <n v="68"/>
    <n v="12"/>
    <n v="2"/>
    <n v="2020"/>
    <s v="Jan"/>
    <s v="Jan-2020"/>
    <n v="159"/>
    <s v="1-10"/>
  </r>
  <r>
    <s v=""/>
    <x v="173"/>
    <m/>
    <d v="1959-11-04T00:00:00"/>
    <s v="Male"/>
    <d v="2020-05-15T00:00:00"/>
    <d v="2020-04-24T00:00:00"/>
    <m/>
    <m/>
    <x v="0"/>
    <n v="2"/>
    <n v="4"/>
    <n v="1"/>
    <n v="60"/>
    <n v="2020"/>
    <s v="May"/>
    <s v="May-2020"/>
    <e v="#NUM!"/>
    <s v="61-70"/>
  </r>
  <r>
    <s v=""/>
    <x v="142"/>
    <m/>
    <d v="1993-05-15T00:00:00"/>
    <s v="Female"/>
    <d v="2020-02-18T00:00:00"/>
    <d v="2020-02-08T00:00:00"/>
    <m/>
    <m/>
    <x v="0"/>
    <n v="1"/>
    <n v="8"/>
    <n v="2"/>
    <n v="26"/>
    <n v="2020"/>
    <s v="Feb"/>
    <s v="Feb-2020"/>
    <e v="#NUM!"/>
    <s v="21-30"/>
  </r>
  <r>
    <s v=""/>
    <x v="174"/>
    <m/>
    <d v="2004-06-15T00:00:00"/>
    <s v="Male"/>
    <d v="2020-11-05T00:00:00"/>
    <d v="2020-07-26T00:00:00"/>
    <m/>
    <m/>
    <x v="0"/>
    <n v="2"/>
    <n v="40"/>
    <n v="7"/>
    <n v="16"/>
    <n v="2020"/>
    <s v="Nov"/>
    <s v="Nov-2020"/>
    <e v="#NUM!"/>
    <s v="11-20"/>
  </r>
  <r>
    <s v=""/>
    <x v="175"/>
    <m/>
    <d v="1977-04-01T00:00:00"/>
    <s v="Female"/>
    <d v="2020-08-27T00:00:00"/>
    <d v="2021-01-04T00:00:00"/>
    <m/>
    <m/>
    <x v="0"/>
    <n v="2"/>
    <n v="22"/>
    <n v="4"/>
    <n v="43"/>
    <n v="2020"/>
    <s v="Aug"/>
    <s v="Aug-2020"/>
    <n v="130"/>
    <s v="41-50"/>
  </r>
  <r>
    <s v=""/>
    <x v="17"/>
    <m/>
    <d v="1968-12-06T00:00:00"/>
    <s v="Male"/>
    <d v="2020-12-13T00:00:00"/>
    <d v="2020-05-01T00:00:00"/>
    <m/>
    <m/>
    <x v="0"/>
    <n v="0"/>
    <n v="40"/>
    <n v="7"/>
    <n v="52"/>
    <n v="2020"/>
    <s v="Dec"/>
    <s v="Dec-2020"/>
    <e v="#NUM!"/>
    <s v="51-60"/>
  </r>
  <r>
    <s v=""/>
    <x v="176"/>
    <m/>
    <d v="1954-12-20T00:00:00"/>
    <s v="Male"/>
    <d v="2020-10-07T00:00:00"/>
    <d v="2020-03-23T00:00:00"/>
    <m/>
    <m/>
    <x v="0"/>
    <n v="2"/>
    <n v="20"/>
    <n v="4"/>
    <n v="65"/>
    <n v="2020"/>
    <s v="Oct"/>
    <s v="Oct-2020"/>
    <e v="#NUM!"/>
    <s v="61-70"/>
  </r>
  <r>
    <s v=""/>
    <x v="177"/>
    <m/>
    <d v="1954-06-17T00:00:00"/>
    <s v="Male"/>
    <d v="2020-10-16T00:00:00"/>
    <d v="2020-10-09T00:00:00"/>
    <m/>
    <m/>
    <x v="0"/>
    <n v="2"/>
    <n v="65"/>
    <n v="11"/>
    <n v="66"/>
    <n v="2020"/>
    <s v="Oct"/>
    <s v="Oct-2020"/>
    <e v="#NUM!"/>
    <s v="61-70"/>
  </r>
  <r>
    <s v=""/>
    <x v="178"/>
    <m/>
    <d v="2018-04-20T00:00:00"/>
    <s v="Female"/>
    <d v="2020-03-08T00:00:00"/>
    <d v="2020-03-10T00:00:00"/>
    <m/>
    <m/>
    <x v="0"/>
    <n v="4"/>
    <n v="28"/>
    <n v="5"/>
    <n v="1"/>
    <n v="2020"/>
    <s v="Mar"/>
    <s v="Mar-2020"/>
    <n v="2"/>
    <s v="1-10"/>
  </r>
  <r>
    <s v=""/>
    <x v="19"/>
    <m/>
    <d v="1962-05-12T00:00:00"/>
    <s v="Female"/>
    <d v="2020-02-12T00:00:00"/>
    <d v="2020-06-27T00:00:00"/>
    <m/>
    <m/>
    <x v="0"/>
    <n v="2"/>
    <n v="9"/>
    <n v="2"/>
    <n v="57"/>
    <n v="2020"/>
    <s v="Feb"/>
    <s v="Feb-2020"/>
    <n v="136"/>
    <s v="51-60"/>
  </r>
  <r>
    <s v=""/>
    <x v="179"/>
    <m/>
    <d v="2000-07-02T00:00:00"/>
    <s v="Male"/>
    <d v="2020-11-20T00:00:00"/>
    <d v="2020-10-31T00:00:00"/>
    <m/>
    <m/>
    <x v="0"/>
    <n v="0"/>
    <n v="6"/>
    <n v="1"/>
    <n v="20"/>
    <n v="2020"/>
    <s v="Nov"/>
    <s v="Nov-2020"/>
    <e v="#NUM!"/>
    <s v="21-30"/>
  </r>
  <r>
    <s v=""/>
    <x v="180"/>
    <m/>
    <d v="1987-12-02T00:00:00"/>
    <s v="Female"/>
    <d v="2020-11-10T00:00:00"/>
    <d v="2020-06-09T00:00:00"/>
    <m/>
    <m/>
    <x v="0"/>
    <n v="0"/>
    <n v="68"/>
    <n v="12"/>
    <n v="32"/>
    <n v="2020"/>
    <s v="Nov"/>
    <s v="Nov-2020"/>
    <e v="#NUM!"/>
    <s v="31-40"/>
  </r>
  <r>
    <s v=""/>
    <x v="181"/>
    <m/>
    <d v="1997-06-16T00:00:00"/>
    <s v="Male"/>
    <d v="2020-09-07T00:00:00"/>
    <d v="2020-09-03T00:00:00"/>
    <m/>
    <m/>
    <x v="0"/>
    <n v="3"/>
    <n v="52"/>
    <n v="9"/>
    <n v="23"/>
    <n v="2020"/>
    <s v="Sep"/>
    <s v="Sep-2020"/>
    <e v="#NUM!"/>
    <s v="21-30"/>
  </r>
  <r>
    <s v=""/>
    <x v="182"/>
    <m/>
    <d v="1965-04-16T00:00:00"/>
    <s v="Female"/>
    <d v="2020-01-09T00:00:00"/>
    <d v="2020-05-22T00:00:00"/>
    <m/>
    <m/>
    <x v="0"/>
    <n v="1"/>
    <n v="63"/>
    <n v="11"/>
    <n v="54"/>
    <n v="2020"/>
    <s v="Jan"/>
    <s v="Jan-2020"/>
    <n v="134"/>
    <s v="51-60"/>
  </r>
  <r>
    <s v=""/>
    <x v="183"/>
    <m/>
    <d v="2015-04-02T00:00:00"/>
    <s v="Female"/>
    <d v="2020-06-12T00:00:00"/>
    <d v="2020-11-13T00:00:00"/>
    <m/>
    <m/>
    <x v="0"/>
    <n v="4"/>
    <n v="31"/>
    <n v="6"/>
    <n v="5"/>
    <n v="2020"/>
    <s v="Jun"/>
    <s v="Jun-2020"/>
    <n v="154"/>
    <s v="1-10"/>
  </r>
  <r>
    <s v=""/>
    <x v="104"/>
    <m/>
    <d v="1976-05-07T00:00:00"/>
    <s v="Male"/>
    <d v="2020-05-27T00:00:00"/>
    <d v="2020-05-12T00:00:00"/>
    <m/>
    <m/>
    <x v="0"/>
    <n v="1"/>
    <n v="3"/>
    <n v="1"/>
    <n v="44"/>
    <n v="2020"/>
    <s v="May"/>
    <s v="May-2020"/>
    <e v="#NUM!"/>
    <s v="41-50"/>
  </r>
  <r>
    <s v=""/>
    <x v="184"/>
    <m/>
    <d v="1979-01-14T00:00:00"/>
    <s v="Male"/>
    <d v="2020-11-20T00:00:00"/>
    <d v="2020-03-17T00:00:00"/>
    <m/>
    <m/>
    <x v="0"/>
    <n v="1"/>
    <n v="65"/>
    <n v="11"/>
    <n v="41"/>
    <n v="2020"/>
    <s v="Nov"/>
    <s v="Nov-2020"/>
    <e v="#NUM!"/>
    <s v="41-50"/>
  </r>
  <r>
    <s v=""/>
    <x v="143"/>
    <m/>
    <d v="2016-12-24T00:00:00"/>
    <s v="Male"/>
    <d v="2020-01-06T00:00:00"/>
    <d v="2020-06-13T00:00:00"/>
    <m/>
    <m/>
    <x v="0"/>
    <n v="2"/>
    <n v="39"/>
    <n v="7"/>
    <n v="3"/>
    <n v="2020"/>
    <s v="Jan"/>
    <s v="Jan-2020"/>
    <n v="159"/>
    <s v="1-10"/>
  </r>
  <r>
    <s v=""/>
    <x v="47"/>
    <m/>
    <d v="1991-07-07T00:00:00"/>
    <s v="Female"/>
    <d v="2020-12-10T00:00:00"/>
    <d v="2020-08-01T00:00:00"/>
    <m/>
    <m/>
    <x v="0"/>
    <n v="0"/>
    <n v="10"/>
    <n v="2"/>
    <n v="29"/>
    <n v="2020"/>
    <s v="Dec"/>
    <s v="Dec-2020"/>
    <e v="#NUM!"/>
    <s v="21-30"/>
  </r>
  <r>
    <s v=""/>
    <x v="185"/>
    <m/>
    <d v="1982-02-11T00:00:00"/>
    <s v="Female"/>
    <d v="2020-11-22T00:00:00"/>
    <d v="2020-09-23T00:00:00"/>
    <m/>
    <m/>
    <x v="0"/>
    <n v="1"/>
    <n v="58"/>
    <n v="10"/>
    <n v="38"/>
    <n v="2020"/>
    <s v="Nov"/>
    <s v="Nov-2020"/>
    <e v="#NUM!"/>
    <s v="31-40"/>
  </r>
  <r>
    <s v=""/>
    <x v="112"/>
    <m/>
    <d v="1999-12-12T00:00:00"/>
    <s v="Male"/>
    <d v="2020-12-28T00:00:00"/>
    <d v="2020-06-19T00:00:00"/>
    <m/>
    <m/>
    <x v="0"/>
    <n v="3"/>
    <n v="15"/>
    <n v="3"/>
    <n v="21"/>
    <n v="2020"/>
    <s v="Dec"/>
    <s v="Dec-2020"/>
    <e v="#NUM!"/>
    <s v="21-30"/>
  </r>
  <r>
    <s v=""/>
    <x v="186"/>
    <m/>
    <d v="2011-10-09T00:00:00"/>
    <s v="Male"/>
    <d v="2020-05-27T00:00:00"/>
    <d v="2020-07-06T00:00:00"/>
    <m/>
    <m/>
    <x v="0"/>
    <n v="1"/>
    <n v="64"/>
    <n v="11"/>
    <n v="8"/>
    <n v="2020"/>
    <s v="May"/>
    <s v="May-2020"/>
    <n v="40"/>
    <s v="1-10"/>
  </r>
  <r>
    <s v=""/>
    <x v="14"/>
    <m/>
    <d v="1979-11-12T00:00:00"/>
    <s v="Female"/>
    <d v="2020-12-04T00:00:00"/>
    <d v="2020-01-21T00:00:00"/>
    <m/>
    <m/>
    <x v="0"/>
    <n v="2"/>
    <n v="5"/>
    <n v="1"/>
    <n v="41"/>
    <n v="2020"/>
    <s v="Dec"/>
    <s v="Dec-2020"/>
    <e v="#NUM!"/>
    <s v="41-50"/>
  </r>
  <r>
    <s v=""/>
    <x v="15"/>
    <m/>
    <d v="1957-05-23T00:00:00"/>
    <s v="Female"/>
    <d v="2020-01-23T00:00:00"/>
    <d v="2020-08-13T00:00:00"/>
    <m/>
    <m/>
    <x v="0"/>
    <n v="1"/>
    <n v="43"/>
    <n v="8"/>
    <n v="62"/>
    <n v="2020"/>
    <s v="Jan"/>
    <s v="Jan-2020"/>
    <n v="203"/>
    <s v="61-70"/>
  </r>
  <r>
    <s v=""/>
    <x v="187"/>
    <m/>
    <d v="1995-03-22T00:00:00"/>
    <s v="Female"/>
    <d v="2020-12-24T00:00:00"/>
    <d v="2020-08-17T00:00:00"/>
    <m/>
    <m/>
    <x v="0"/>
    <n v="2"/>
    <n v="14"/>
    <n v="3"/>
    <n v="25"/>
    <n v="2020"/>
    <s v="Dec"/>
    <s v="Dec-2020"/>
    <e v="#NUM!"/>
    <s v="21-30"/>
  </r>
  <r>
    <s v=""/>
    <x v="188"/>
    <m/>
    <d v="2004-12-23T00:00:00"/>
    <s v="Female"/>
    <d v="2020-06-16T00:00:00"/>
    <d v="2020-12-22T00:00:00"/>
    <m/>
    <m/>
    <x v="0"/>
    <n v="1"/>
    <n v="71"/>
    <n v="12"/>
    <n v="15"/>
    <n v="2020"/>
    <s v="Jun"/>
    <s v="Jun-2020"/>
    <n v="189"/>
    <s v="11-20"/>
  </r>
  <r>
    <s v=""/>
    <x v="189"/>
    <m/>
    <d v="1990-01-04T00:00:00"/>
    <s v="Male"/>
    <d v="2020-03-14T00:00:00"/>
    <d v="2021-01-18T00:00:00"/>
    <m/>
    <m/>
    <x v="0"/>
    <n v="1"/>
    <n v="19"/>
    <n v="4"/>
    <n v="30"/>
    <n v="2020"/>
    <s v="Mar"/>
    <s v="Mar-2020"/>
    <n v="310"/>
    <s v="31-40"/>
  </r>
  <r>
    <s v=""/>
    <x v="190"/>
    <m/>
    <d v="1982-10-06T00:00:00"/>
    <s v="Male"/>
    <d v="2020-11-09T00:00:00"/>
    <d v="2020-02-07T00:00:00"/>
    <m/>
    <m/>
    <x v="0"/>
    <n v="2"/>
    <n v="66"/>
    <n v="11"/>
    <n v="38"/>
    <n v="2020"/>
    <s v="Nov"/>
    <s v="Nov-2020"/>
    <e v="#NUM!"/>
    <s v="31-40"/>
  </r>
  <r>
    <s v=""/>
    <x v="191"/>
    <m/>
    <d v="1969-03-08T00:00:00"/>
    <s v="Male"/>
    <d v="2020-08-04T00:00:00"/>
    <d v="2020-09-29T00:00:00"/>
    <m/>
    <m/>
    <x v="0"/>
    <n v="2"/>
    <n v="45"/>
    <n v="8"/>
    <n v="51"/>
    <n v="2020"/>
    <s v="Aug"/>
    <s v="Aug-2020"/>
    <n v="56"/>
    <s v="51-60"/>
  </r>
  <r>
    <s v=""/>
    <x v="29"/>
    <m/>
    <d v="2010-06-18T00:00:00"/>
    <s v="Female"/>
    <d v="2020-03-14T00:00:00"/>
    <d v="2020-08-29T00:00:00"/>
    <m/>
    <m/>
    <x v="0"/>
    <n v="3"/>
    <n v="7"/>
    <n v="2"/>
    <n v="9"/>
    <n v="2020"/>
    <s v="Mar"/>
    <s v="Mar-2020"/>
    <n v="168"/>
    <s v="1-10"/>
  </r>
  <r>
    <s v=""/>
    <x v="155"/>
    <m/>
    <d v="2013-03-20T00:00:00"/>
    <s v="Male"/>
    <d v="2020-05-20T00:00:00"/>
    <d v="2020-09-01T00:00:00"/>
    <m/>
    <m/>
    <x v="0"/>
    <n v="3"/>
    <n v="68"/>
    <n v="12"/>
    <n v="7"/>
    <n v="2020"/>
    <s v="May"/>
    <s v="May-2020"/>
    <n v="104"/>
    <s v="1-10"/>
  </r>
  <r>
    <s v=""/>
    <x v="115"/>
    <m/>
    <d v="1969-09-10T00:00:00"/>
    <s v="Female"/>
    <d v="2020-03-03T00:00:00"/>
    <d v="2020-02-07T00:00:00"/>
    <m/>
    <m/>
    <x v="0"/>
    <n v="2"/>
    <n v="41"/>
    <n v="7"/>
    <n v="50"/>
    <n v="2020"/>
    <s v="Mar"/>
    <s v="Mar-2020"/>
    <e v="#NUM!"/>
    <s v="51-60"/>
  </r>
  <r>
    <s v=""/>
    <x v="192"/>
    <m/>
    <d v="1978-10-04T00:00:00"/>
    <s v="Female"/>
    <d v="2020-11-27T00:00:00"/>
    <m/>
    <m/>
    <m/>
    <x v="1"/>
    <n v="3"/>
    <n v="65"/>
    <n v="11"/>
    <n v="42"/>
    <n v="2020"/>
    <s v="Nov"/>
    <s v="Nov-2020"/>
    <s v=""/>
    <s v="41-50"/>
  </r>
  <r>
    <s v=""/>
    <x v="193"/>
    <m/>
    <d v="1968-08-10T00:00:00"/>
    <s v="Male"/>
    <d v="2020-12-28T00:00:00"/>
    <m/>
    <m/>
    <m/>
    <x v="1"/>
    <n v="0"/>
    <n v="62"/>
    <n v="11"/>
    <n v="52"/>
    <n v="2020"/>
    <s v="Dec"/>
    <s v="Dec-2020"/>
    <s v=""/>
    <s v="51-60"/>
  </r>
  <r>
    <s v=""/>
    <x v="194"/>
    <m/>
    <d v="1971-01-19T00:00:00"/>
    <s v="Male"/>
    <d v="2020-07-22T00:00:00"/>
    <m/>
    <m/>
    <m/>
    <x v="1"/>
    <n v="2"/>
    <n v="71"/>
    <n v="12"/>
    <n v="49"/>
    <n v="2020"/>
    <s v="Jul"/>
    <s v="Jul-2020"/>
    <s v=""/>
    <s v="41-50"/>
  </r>
  <r>
    <s v=""/>
    <x v="184"/>
    <m/>
    <d v="1972-09-14T00:00:00"/>
    <s v="Female"/>
    <d v="2020-07-07T00:00:00"/>
    <m/>
    <m/>
    <m/>
    <x v="1"/>
    <n v="1"/>
    <n v="65"/>
    <n v="11"/>
    <n v="47"/>
    <n v="2020"/>
    <s v="Jul"/>
    <s v="Jul-2020"/>
    <s v=""/>
    <s v="41-50"/>
  </r>
  <r>
    <s v=""/>
    <x v="155"/>
    <m/>
    <d v="2014-05-14T00:00:00"/>
    <s v="Female"/>
    <d v="2020-11-04T00:00:00"/>
    <m/>
    <m/>
    <m/>
    <x v="1"/>
    <n v="3"/>
    <n v="68"/>
    <n v="12"/>
    <n v="6"/>
    <n v="2020"/>
    <s v="Nov"/>
    <s v="Nov-2020"/>
    <s v=""/>
    <s v="1-10"/>
  </r>
  <r>
    <s v=""/>
    <x v="195"/>
    <m/>
    <d v="1974-08-26T00:00:00"/>
    <s v="Female"/>
    <d v="2020-06-19T00:00:00"/>
    <d v="2020-07-29T00:00:00"/>
    <m/>
    <m/>
    <x v="0"/>
    <n v="0"/>
    <n v="19"/>
    <n v="4"/>
    <n v="45"/>
    <n v="2020"/>
    <s v="Jun"/>
    <s v="Jun-2020"/>
    <n v="40"/>
    <s v="41-50"/>
  </r>
  <r>
    <s v=""/>
    <x v="47"/>
    <m/>
    <d v="2000-06-20T00:00:00"/>
    <s v="Female"/>
    <d v="2020-06-14T00:00:00"/>
    <d v="2021-01-03T00:00:00"/>
    <m/>
    <m/>
    <x v="0"/>
    <n v="0"/>
    <n v="10"/>
    <n v="2"/>
    <n v="19"/>
    <n v="2020"/>
    <s v="Jun"/>
    <s v="Jun-2020"/>
    <n v="203"/>
    <s v="11-20"/>
  </r>
  <r>
    <s v=""/>
    <x v="196"/>
    <m/>
    <d v="1957-07-20T00:00:00"/>
    <s v="Female"/>
    <d v="2020-01-01T00:00:00"/>
    <d v="2020-03-14T00:00:00"/>
    <m/>
    <m/>
    <x v="0"/>
    <n v="4"/>
    <n v="57"/>
    <n v="10"/>
    <n v="62"/>
    <n v="2020"/>
    <s v="Jan"/>
    <s v="Jan-2020"/>
    <n v="73"/>
    <s v="61-70"/>
  </r>
  <r>
    <s v=""/>
    <x v="197"/>
    <m/>
    <d v="1951-06-04T00:00:00"/>
    <s v="Female"/>
    <d v="2020-12-23T00:00:00"/>
    <d v="2020-06-29T00:00:00"/>
    <m/>
    <m/>
    <x v="0"/>
    <n v="2"/>
    <n v="6"/>
    <n v="1"/>
    <n v="69"/>
    <n v="2020"/>
    <s v="Dec"/>
    <s v="Dec-2020"/>
    <e v="#NUM!"/>
    <s v="61-70"/>
  </r>
  <r>
    <s v=""/>
    <x v="96"/>
    <m/>
    <d v="1992-05-13T00:00:00"/>
    <s v="Male"/>
    <d v="2020-11-16T00:00:00"/>
    <d v="2020-05-31T00:00:00"/>
    <m/>
    <m/>
    <x v="0"/>
    <n v="2"/>
    <n v="17"/>
    <n v="3"/>
    <n v="28"/>
    <n v="2020"/>
    <s v="Nov"/>
    <s v="Nov-2020"/>
    <e v="#NUM!"/>
    <s v="21-30"/>
  </r>
  <r>
    <s v=""/>
    <x v="0"/>
    <m/>
    <d v="1987-11-09T00:00:00"/>
    <s v="Female"/>
    <d v="2020-04-09T00:00:00"/>
    <d v="2021-01-03T00:00:00"/>
    <m/>
    <m/>
    <x v="0"/>
    <n v="1"/>
    <n v="17"/>
    <n v="3"/>
    <n v="32"/>
    <n v="2020"/>
    <s v="Apr"/>
    <s v="Apr-2020"/>
    <n v="269"/>
    <s v="31-40"/>
  </r>
  <r>
    <s v=""/>
    <x v="198"/>
    <m/>
    <d v="1961-08-23T00:00:00"/>
    <s v="Male"/>
    <d v="2020-12-11T00:00:00"/>
    <d v="2020-11-19T00:00:00"/>
    <m/>
    <m/>
    <x v="0"/>
    <n v="2"/>
    <n v="11"/>
    <n v="2"/>
    <n v="59"/>
    <n v="2020"/>
    <s v="Dec"/>
    <s v="Dec-2020"/>
    <e v="#NUM!"/>
    <s v="51-60"/>
  </r>
  <r>
    <s v=""/>
    <x v="197"/>
    <m/>
    <d v="1952-06-02T00:00:00"/>
    <s v="Female"/>
    <d v="2020-10-02T00:00:00"/>
    <d v="2020-09-03T00:00:00"/>
    <m/>
    <m/>
    <x v="0"/>
    <n v="2"/>
    <n v="6"/>
    <n v="1"/>
    <n v="68"/>
    <n v="2020"/>
    <s v="Oct"/>
    <s v="Oct-2020"/>
    <e v="#NUM!"/>
    <s v="61-70"/>
  </r>
  <r>
    <s v=""/>
    <x v="199"/>
    <m/>
    <d v="2005-01-07T00:00:00"/>
    <s v="Female"/>
    <d v="2020-05-21T00:00:00"/>
    <d v="2020-07-25T00:00:00"/>
    <m/>
    <m/>
    <x v="0"/>
    <n v="0"/>
    <n v="52"/>
    <n v="9"/>
    <n v="15"/>
    <n v="2020"/>
    <s v="May"/>
    <s v="May-2020"/>
    <n v="65"/>
    <s v="11-20"/>
  </r>
  <r>
    <s v=""/>
    <x v="200"/>
    <m/>
    <d v="2011-09-10T00:00:00"/>
    <s v="Male"/>
    <d v="2020-10-26T00:00:00"/>
    <d v="2020-03-05T00:00:00"/>
    <m/>
    <m/>
    <x v="0"/>
    <n v="2"/>
    <n v="8"/>
    <n v="2"/>
    <n v="9"/>
    <n v="2020"/>
    <s v="Oct"/>
    <s v="Oct-2020"/>
    <e v="#NUM!"/>
    <s v="1-10"/>
  </r>
  <r>
    <s v=""/>
    <x v="201"/>
    <m/>
    <d v="1997-08-28T00:00:00"/>
    <s v="Male"/>
    <d v="2020-12-11T00:00:00"/>
    <d v="2020-07-27T00:00:00"/>
    <m/>
    <m/>
    <x v="0"/>
    <n v="3"/>
    <n v="35"/>
    <n v="6"/>
    <n v="23"/>
    <n v="2020"/>
    <s v="Dec"/>
    <s v="Dec-2020"/>
    <e v="#NUM!"/>
    <s v="21-30"/>
  </r>
  <r>
    <s v=""/>
    <x v="202"/>
    <m/>
    <d v="1975-02-04T00:00:00"/>
    <s v="Male"/>
    <d v="2020-05-05T00:00:00"/>
    <d v="2020-12-17T00:00:00"/>
    <m/>
    <m/>
    <x v="0"/>
    <n v="1"/>
    <n v="48"/>
    <n v="8"/>
    <n v="45"/>
    <n v="2020"/>
    <s v="May"/>
    <s v="May-2020"/>
    <n v="226"/>
    <s v="41-50"/>
  </r>
  <r>
    <s v=""/>
    <x v="203"/>
    <m/>
    <d v="1986-04-09T00:00:00"/>
    <s v="Male"/>
    <d v="2020-06-13T00:00:00"/>
    <d v="2020-06-21T00:00:00"/>
    <m/>
    <m/>
    <x v="0"/>
    <n v="4"/>
    <n v="53"/>
    <n v="9"/>
    <n v="34"/>
    <n v="2020"/>
    <s v="Jun"/>
    <s v="Jun-2020"/>
    <n v="8"/>
    <s v="31-40"/>
  </r>
  <r>
    <s v=""/>
    <x v="204"/>
    <m/>
    <d v="2008-04-05T00:00:00"/>
    <s v="Female"/>
    <d v="2020-03-07T00:00:00"/>
    <d v="2020-06-22T00:00:00"/>
    <m/>
    <m/>
    <x v="0"/>
    <n v="3"/>
    <n v="71"/>
    <n v="12"/>
    <n v="11"/>
    <n v="2020"/>
    <s v="Mar"/>
    <s v="Mar-2020"/>
    <n v="107"/>
    <s v="11-20"/>
  </r>
  <r>
    <s v=""/>
    <x v="205"/>
    <m/>
    <d v="1998-04-21T00:00:00"/>
    <s v="Female"/>
    <d v="2020-12-19T00:00:00"/>
    <d v="2020-03-26T00:00:00"/>
    <m/>
    <m/>
    <x v="0"/>
    <n v="3"/>
    <n v="36"/>
    <n v="6"/>
    <n v="22"/>
    <n v="2020"/>
    <s v="Dec"/>
    <s v="Dec-2020"/>
    <e v="#NUM!"/>
    <s v="21-30"/>
  </r>
  <r>
    <s v=""/>
    <x v="206"/>
    <m/>
    <d v="1994-05-09T00:00:00"/>
    <s v="Female"/>
    <d v="2020-09-27T00:00:00"/>
    <d v="2020-07-03T00:00:00"/>
    <m/>
    <m/>
    <x v="0"/>
    <n v="3"/>
    <n v="13"/>
    <n v="3"/>
    <n v="26"/>
    <n v="2020"/>
    <s v="Sep"/>
    <s v="Sep-2020"/>
    <e v="#NUM!"/>
    <s v="21-30"/>
  </r>
  <r>
    <s v=""/>
    <x v="207"/>
    <m/>
    <d v="1963-12-28T00:00:00"/>
    <s v="Female"/>
    <d v="2020-01-07T00:00:00"/>
    <d v="2020-08-11T00:00:00"/>
    <m/>
    <m/>
    <x v="0"/>
    <n v="3"/>
    <n v="23"/>
    <n v="4"/>
    <n v="56"/>
    <n v="2020"/>
    <s v="Jan"/>
    <s v="Jan-2020"/>
    <n v="217"/>
    <s v="51-60"/>
  </r>
  <r>
    <s v=""/>
    <x v="208"/>
    <m/>
    <d v="1961-02-24T00:00:00"/>
    <s v="Female"/>
    <d v="2020-06-03T00:00:00"/>
    <d v="2020-01-24T00:00:00"/>
    <m/>
    <m/>
    <x v="0"/>
    <n v="0"/>
    <n v="36"/>
    <n v="6"/>
    <n v="59"/>
    <n v="2020"/>
    <s v="Jun"/>
    <s v="Jun-2020"/>
    <e v="#NUM!"/>
    <s v="51-60"/>
  </r>
  <r>
    <s v=""/>
    <x v="12"/>
    <m/>
    <d v="1953-07-23T00:00:00"/>
    <s v="Female"/>
    <d v="2020-12-25T00:00:00"/>
    <d v="2020-10-17T00:00:00"/>
    <m/>
    <m/>
    <x v="0"/>
    <n v="1"/>
    <n v="46"/>
    <n v="8"/>
    <n v="67"/>
    <n v="2020"/>
    <s v="Dec"/>
    <s v="Dec-2020"/>
    <e v="#NUM!"/>
    <s v="61-70"/>
  </r>
  <r>
    <s v=""/>
    <x v="209"/>
    <m/>
    <d v="1985-09-19T00:00:00"/>
    <s v="Male"/>
    <d v="2020-06-21T00:00:00"/>
    <d v="2021-01-01T00:00:00"/>
    <m/>
    <m/>
    <x v="0"/>
    <n v="0"/>
    <n v="13"/>
    <n v="3"/>
    <n v="34"/>
    <n v="2020"/>
    <s v="Jun"/>
    <s v="Jun-2020"/>
    <n v="194"/>
    <s v="31-40"/>
  </r>
  <r>
    <s v=""/>
    <x v="210"/>
    <m/>
    <d v="1971-09-14T00:00:00"/>
    <s v="Male"/>
    <d v="2020-05-12T00:00:00"/>
    <d v="2020-06-14T00:00:00"/>
    <m/>
    <m/>
    <x v="0"/>
    <n v="3"/>
    <n v="21"/>
    <n v="4"/>
    <n v="48"/>
    <n v="2020"/>
    <s v="May"/>
    <s v="May-2020"/>
    <n v="33"/>
    <s v="41-50"/>
  </r>
  <r>
    <s v=""/>
    <x v="6"/>
    <m/>
    <d v="1997-06-10T00:00:00"/>
    <s v="Female"/>
    <d v="2020-06-21T00:00:00"/>
    <d v="2020-05-08T00:00:00"/>
    <m/>
    <m/>
    <x v="0"/>
    <n v="2"/>
    <n v="19"/>
    <n v="4"/>
    <n v="23"/>
    <n v="2020"/>
    <s v="Jun"/>
    <s v="Jun-2020"/>
    <e v="#NUM!"/>
    <s v="21-30"/>
  </r>
  <r>
    <s v=""/>
    <x v="211"/>
    <m/>
    <d v="2003-12-16T00:00:00"/>
    <s v="Female"/>
    <d v="2020-08-02T00:00:00"/>
    <d v="2020-06-14T00:00:00"/>
    <m/>
    <m/>
    <x v="0"/>
    <n v="2"/>
    <n v="2"/>
    <n v="1"/>
    <n v="16"/>
    <n v="2020"/>
    <s v="Aug"/>
    <s v="Aug-2020"/>
    <e v="#NUM!"/>
    <s v="11-20"/>
  </r>
  <r>
    <s v=""/>
    <x v="212"/>
    <m/>
    <d v="1957-04-07T00:00:00"/>
    <s v="Female"/>
    <d v="2020-09-22T00:00:00"/>
    <d v="2020-03-21T00:00:00"/>
    <m/>
    <m/>
    <x v="0"/>
    <n v="1"/>
    <n v="18"/>
    <n v="3"/>
    <n v="63"/>
    <n v="2020"/>
    <s v="Sep"/>
    <s v="Sep-2020"/>
    <e v="#NUM!"/>
    <s v="61-70"/>
  </r>
  <r>
    <s v=""/>
    <x v="213"/>
    <m/>
    <d v="1971-06-03T00:00:00"/>
    <s v="Male"/>
    <d v="2020-05-16T00:00:00"/>
    <d v="2020-09-08T00:00:00"/>
    <m/>
    <m/>
    <x v="0"/>
    <n v="2"/>
    <n v="69"/>
    <n v="12"/>
    <n v="48"/>
    <n v="2020"/>
    <s v="May"/>
    <s v="May-2020"/>
    <n v="115"/>
    <s v="41-50"/>
  </r>
  <r>
    <s v=""/>
    <x v="152"/>
    <m/>
    <d v="1972-07-09T00:00:00"/>
    <s v="Male"/>
    <d v="2020-01-02T00:00:00"/>
    <d v="2020-11-10T00:00:00"/>
    <m/>
    <m/>
    <x v="0"/>
    <n v="1"/>
    <n v="21"/>
    <n v="4"/>
    <n v="47"/>
    <n v="2020"/>
    <s v="Jan"/>
    <s v="Jan-2020"/>
    <n v="313"/>
    <s v="41-50"/>
  </r>
  <r>
    <s v=""/>
    <x v="214"/>
    <m/>
    <d v="1959-12-10T00:00:00"/>
    <s v="Female"/>
    <d v="2020-06-12T00:00:00"/>
    <d v="2020-04-28T00:00:00"/>
    <m/>
    <m/>
    <x v="0"/>
    <n v="1"/>
    <n v="56"/>
    <n v="10"/>
    <n v="60"/>
    <n v="2020"/>
    <s v="Jun"/>
    <s v="Jun-2020"/>
    <e v="#NUM!"/>
    <s v="61-70"/>
  </r>
  <r>
    <s v=""/>
    <x v="215"/>
    <m/>
    <d v="1992-08-21T00:00:00"/>
    <s v="Female"/>
    <d v="2020-09-06T00:00:00"/>
    <d v="2020-02-17T00:00:00"/>
    <m/>
    <m/>
    <x v="0"/>
    <n v="0"/>
    <n v="23"/>
    <n v="4"/>
    <n v="28"/>
    <n v="2020"/>
    <s v="Sep"/>
    <s v="Sep-2020"/>
    <e v="#NUM!"/>
    <s v="21-30"/>
  </r>
  <r>
    <s v=""/>
    <x v="216"/>
    <m/>
    <d v="1995-04-23T00:00:00"/>
    <s v="Female"/>
    <d v="2020-11-21T00:00:00"/>
    <d v="2020-02-29T00:00:00"/>
    <m/>
    <m/>
    <x v="0"/>
    <n v="1"/>
    <n v="58"/>
    <n v="10"/>
    <n v="25"/>
    <n v="2020"/>
    <s v="Nov"/>
    <s v="Nov-2020"/>
    <e v="#NUM!"/>
    <s v="21-30"/>
  </r>
  <r>
    <s v=""/>
    <x v="91"/>
    <m/>
    <d v="2018-09-13T00:00:00"/>
    <s v="Female"/>
    <d v="2020-05-09T00:00:00"/>
    <d v="2020-08-06T00:00:00"/>
    <m/>
    <m/>
    <x v="0"/>
    <n v="0"/>
    <n v="14"/>
    <n v="3"/>
    <n v="1"/>
    <n v="2020"/>
    <s v="May"/>
    <s v="May-2020"/>
    <n v="89"/>
    <s v="1-10"/>
  </r>
  <r>
    <s v=""/>
    <x v="161"/>
    <m/>
    <d v="2005-12-05T00:00:00"/>
    <s v="Male"/>
    <d v="2020-04-08T00:00:00"/>
    <d v="2020-09-16T00:00:00"/>
    <m/>
    <m/>
    <x v="0"/>
    <n v="2"/>
    <n v="60"/>
    <n v="10"/>
    <n v="14"/>
    <n v="2020"/>
    <s v="Apr"/>
    <s v="Apr-2020"/>
    <n v="161"/>
    <s v="11-20"/>
  </r>
  <r>
    <s v=""/>
    <x v="99"/>
    <m/>
    <d v="1978-06-10T00:00:00"/>
    <s v="Male"/>
    <d v="2020-11-22T00:00:00"/>
    <d v="2020-06-26T00:00:00"/>
    <m/>
    <m/>
    <x v="0"/>
    <n v="1"/>
    <n v="66"/>
    <n v="11"/>
    <n v="42"/>
    <n v="2020"/>
    <s v="Nov"/>
    <s v="Nov-2020"/>
    <e v="#NUM!"/>
    <s v="41-50"/>
  </r>
  <r>
    <s v=""/>
    <x v="217"/>
    <m/>
    <d v="1953-12-28T00:00:00"/>
    <s v="Female"/>
    <d v="2020-09-01T00:00:00"/>
    <d v="2020-04-30T00:00:00"/>
    <m/>
    <m/>
    <x v="0"/>
    <n v="3"/>
    <n v="66"/>
    <n v="11"/>
    <n v="66"/>
    <n v="2020"/>
    <s v="Sep"/>
    <s v="Sep-2020"/>
    <e v="#NUM!"/>
    <s v="61-70"/>
  </r>
  <r>
    <s v=""/>
    <x v="218"/>
    <m/>
    <d v="1951-11-14T00:00:00"/>
    <s v="Female"/>
    <d v="2020-03-27T00:00:00"/>
    <d v="2020-05-31T00:00:00"/>
    <m/>
    <m/>
    <x v="0"/>
    <n v="2"/>
    <n v="72"/>
    <n v="12"/>
    <n v="68"/>
    <n v="2020"/>
    <s v="Mar"/>
    <s v="Mar-2020"/>
    <n v="65"/>
    <s v="61-70"/>
  </r>
  <r>
    <s v=""/>
    <x v="68"/>
    <m/>
    <d v="1970-08-22T00:00:00"/>
    <s v="Female"/>
    <d v="2020-08-16T00:00:00"/>
    <d v="2020-09-26T00:00:00"/>
    <m/>
    <m/>
    <x v="0"/>
    <n v="2"/>
    <n v="8"/>
    <n v="2"/>
    <n v="49"/>
    <n v="2020"/>
    <s v="Aug"/>
    <s v="Aug-2020"/>
    <n v="41"/>
    <s v="41-50"/>
  </r>
  <r>
    <s v=""/>
    <x v="219"/>
    <m/>
    <d v="2006-02-14T00:00:00"/>
    <s v="Male"/>
    <d v="2020-10-19T00:00:00"/>
    <d v="2020-12-14T00:00:00"/>
    <m/>
    <m/>
    <x v="0"/>
    <n v="2"/>
    <n v="9"/>
    <n v="2"/>
    <n v="14"/>
    <n v="2020"/>
    <s v="Oct"/>
    <s v="Oct-2020"/>
    <n v="56"/>
    <s v="11-20"/>
  </r>
  <r>
    <s v=""/>
    <x v="220"/>
    <m/>
    <d v="1979-02-28T00:00:00"/>
    <s v="Male"/>
    <d v="2020-04-06T00:00:00"/>
    <d v="2020-09-16T00:00:00"/>
    <m/>
    <m/>
    <x v="0"/>
    <n v="1"/>
    <n v="63"/>
    <n v="11"/>
    <n v="41"/>
    <n v="2020"/>
    <s v="Apr"/>
    <s v="Apr-2020"/>
    <n v="163"/>
    <s v="41-50"/>
  </r>
  <r>
    <s v=""/>
    <x v="84"/>
    <m/>
    <d v="1979-08-24T00:00:00"/>
    <s v="Male"/>
    <d v="2020-09-22T00:00:00"/>
    <d v="2020-10-31T00:00:00"/>
    <m/>
    <m/>
    <x v="0"/>
    <n v="2"/>
    <n v="36"/>
    <n v="6"/>
    <n v="41"/>
    <n v="2020"/>
    <s v="Sep"/>
    <s v="Sep-2020"/>
    <n v="39"/>
    <s v="41-50"/>
  </r>
  <r>
    <s v=""/>
    <x v="221"/>
    <m/>
    <d v="1974-05-28T00:00:00"/>
    <s v="Male"/>
    <d v="2020-09-01T00:00:00"/>
    <d v="2020-07-05T00:00:00"/>
    <m/>
    <m/>
    <x v="0"/>
    <n v="2"/>
    <n v="56"/>
    <n v="10"/>
    <n v="46"/>
    <n v="2020"/>
    <s v="Sep"/>
    <s v="Sep-2020"/>
    <e v="#NUM!"/>
    <s v="41-50"/>
  </r>
  <r>
    <s v=""/>
    <x v="222"/>
    <m/>
    <d v="1966-08-02T00:00:00"/>
    <s v="Female"/>
    <d v="2020-02-11T00:00:00"/>
    <d v="2020-09-13T00:00:00"/>
    <m/>
    <m/>
    <x v="0"/>
    <n v="2"/>
    <n v="52"/>
    <n v="9"/>
    <n v="53"/>
    <n v="2020"/>
    <s v="Feb"/>
    <s v="Feb-2020"/>
    <n v="215"/>
    <s v="51-60"/>
  </r>
  <r>
    <s v=""/>
    <x v="117"/>
    <m/>
    <d v="1978-08-02T00:00:00"/>
    <s v="Female"/>
    <d v="2020-06-01T00:00:00"/>
    <d v="2020-08-29T00:00:00"/>
    <m/>
    <m/>
    <x v="0"/>
    <n v="1"/>
    <n v="64"/>
    <n v="11"/>
    <n v="41"/>
    <n v="2020"/>
    <s v="Jun"/>
    <s v="Jun-2020"/>
    <n v="89"/>
    <s v="41-50"/>
  </r>
  <r>
    <s v=""/>
    <x v="223"/>
    <m/>
    <d v="1993-05-06T00:00:00"/>
    <s v="Female"/>
    <d v="2020-06-22T00:00:00"/>
    <d v="2020-05-10T00:00:00"/>
    <m/>
    <m/>
    <x v="0"/>
    <n v="1"/>
    <n v="11"/>
    <n v="2"/>
    <n v="27"/>
    <n v="2020"/>
    <s v="Jun"/>
    <s v="Jun-2020"/>
    <e v="#NUM!"/>
    <s v="21-30"/>
  </r>
  <r>
    <s v=""/>
    <x v="224"/>
    <m/>
    <d v="1987-08-04T00:00:00"/>
    <s v="Male"/>
    <d v="2020-01-02T00:00:00"/>
    <d v="2020-07-24T00:00:00"/>
    <m/>
    <m/>
    <x v="0"/>
    <n v="4"/>
    <n v="17"/>
    <n v="3"/>
    <n v="32"/>
    <n v="2020"/>
    <s v="Jan"/>
    <s v="Jan-2020"/>
    <n v="204"/>
    <s v="31-40"/>
  </r>
  <r>
    <s v=""/>
    <x v="225"/>
    <m/>
    <d v="1959-09-05T00:00:00"/>
    <s v="Female"/>
    <d v="2020-04-06T00:00:00"/>
    <d v="2020-05-17T00:00:00"/>
    <m/>
    <m/>
    <x v="0"/>
    <n v="3"/>
    <n v="61"/>
    <n v="11"/>
    <n v="60"/>
    <n v="2020"/>
    <s v="Apr"/>
    <s v="Apr-2020"/>
    <n v="41"/>
    <s v="61-70"/>
  </r>
  <r>
    <s v=""/>
    <x v="150"/>
    <m/>
    <d v="1992-02-13T00:00:00"/>
    <s v="Male"/>
    <d v="2020-03-13T00:00:00"/>
    <d v="2020-02-13T00:00:00"/>
    <m/>
    <m/>
    <x v="0"/>
    <n v="1"/>
    <n v="25"/>
    <n v="5"/>
    <n v="28"/>
    <n v="2020"/>
    <s v="Mar"/>
    <s v="Mar-2020"/>
    <e v="#NUM!"/>
    <s v="21-30"/>
  </r>
  <r>
    <s v=""/>
    <x v="226"/>
    <m/>
    <d v="1974-07-12T00:00:00"/>
    <s v="Male"/>
    <d v="2020-04-07T00:00:00"/>
    <d v="2020-03-21T00:00:00"/>
    <m/>
    <m/>
    <x v="0"/>
    <n v="3"/>
    <n v="15"/>
    <n v="3"/>
    <n v="45"/>
    <n v="2020"/>
    <s v="Apr"/>
    <s v="Apr-2020"/>
    <e v="#NUM!"/>
    <s v="41-50"/>
  </r>
  <r>
    <s v=""/>
    <x v="227"/>
    <m/>
    <d v="1979-08-10T00:00:00"/>
    <s v="Male"/>
    <d v="2020-03-17T00:00:00"/>
    <d v="2020-08-06T00:00:00"/>
    <m/>
    <m/>
    <x v="0"/>
    <n v="0"/>
    <n v="34"/>
    <n v="6"/>
    <n v="40"/>
    <n v="2020"/>
    <s v="Mar"/>
    <s v="Mar-2020"/>
    <n v="142"/>
    <s v="41-50"/>
  </r>
  <r>
    <s v=""/>
    <x v="61"/>
    <m/>
    <d v="1987-09-22T00:00:00"/>
    <s v="Male"/>
    <d v="2020-10-27T00:00:00"/>
    <d v="2020-04-24T00:00:00"/>
    <m/>
    <m/>
    <x v="0"/>
    <n v="1"/>
    <n v="2"/>
    <n v="1"/>
    <n v="33"/>
    <n v="2020"/>
    <s v="Oct"/>
    <s v="Oct-2020"/>
    <e v="#NUM!"/>
    <s v="31-40"/>
  </r>
  <r>
    <s v=""/>
    <x v="228"/>
    <m/>
    <d v="1984-07-02T00:00:00"/>
    <s v="Female"/>
    <d v="2020-04-03T00:00:00"/>
    <d v="2020-08-18T00:00:00"/>
    <m/>
    <m/>
    <x v="0"/>
    <n v="3"/>
    <n v="44"/>
    <n v="8"/>
    <n v="35"/>
    <n v="2020"/>
    <s v="Apr"/>
    <s v="Apr-2020"/>
    <n v="137"/>
    <s v="31-40"/>
  </r>
  <r>
    <s v=""/>
    <x v="229"/>
    <m/>
    <d v="1994-08-11T00:00:00"/>
    <s v="Male"/>
    <d v="2020-03-18T00:00:00"/>
    <d v="2020-11-08T00:00:00"/>
    <m/>
    <m/>
    <x v="0"/>
    <n v="4"/>
    <n v="52"/>
    <n v="9"/>
    <n v="25"/>
    <n v="2020"/>
    <s v="Mar"/>
    <s v="Mar-2020"/>
    <n v="235"/>
    <s v="21-30"/>
  </r>
  <r>
    <s v=""/>
    <x v="230"/>
    <m/>
    <d v="1984-03-13T00:00:00"/>
    <s v="Female"/>
    <d v="2020-12-24T00:00:00"/>
    <d v="2021-01-03T00:00:00"/>
    <m/>
    <m/>
    <x v="0"/>
    <n v="2"/>
    <n v="34"/>
    <n v="6"/>
    <n v="36"/>
    <n v="2020"/>
    <s v="Dec"/>
    <s v="Dec-2020"/>
    <n v="10"/>
    <s v="31-40"/>
  </r>
  <r>
    <s v=""/>
    <x v="15"/>
    <m/>
    <d v="2001-04-06T00:00:00"/>
    <s v="Male"/>
    <d v="2020-10-23T00:00:00"/>
    <d v="2020-05-04T00:00:00"/>
    <m/>
    <m/>
    <x v="0"/>
    <n v="1"/>
    <n v="43"/>
    <n v="8"/>
    <n v="19"/>
    <n v="2020"/>
    <s v="Oct"/>
    <s v="Oct-2020"/>
    <e v="#NUM!"/>
    <s v="11-20"/>
  </r>
  <r>
    <s v=""/>
    <x v="231"/>
    <m/>
    <d v="1975-09-26T00:00:00"/>
    <s v="Female"/>
    <d v="2020-12-21T00:00:00"/>
    <d v="2020-03-01T00:00:00"/>
    <m/>
    <m/>
    <x v="0"/>
    <n v="2"/>
    <n v="54"/>
    <n v="9"/>
    <n v="45"/>
    <n v="2020"/>
    <s v="Dec"/>
    <s v="Dec-2020"/>
    <e v="#NUM!"/>
    <s v="41-50"/>
  </r>
  <r>
    <s v=""/>
    <x v="232"/>
    <m/>
    <d v="1954-01-14T00:00:00"/>
    <s v="Female"/>
    <d v="2020-08-27T00:00:00"/>
    <d v="2021-01-10T00:00:00"/>
    <m/>
    <m/>
    <x v="0"/>
    <n v="2"/>
    <n v="35"/>
    <n v="6"/>
    <n v="66"/>
    <n v="2020"/>
    <s v="Aug"/>
    <s v="Aug-2020"/>
    <n v="136"/>
    <s v="61-70"/>
  </r>
  <r>
    <s v=""/>
    <x v="233"/>
    <m/>
    <d v="2012-12-23T00:00:00"/>
    <s v="Female"/>
    <d v="2020-06-25T00:00:00"/>
    <d v="2020-05-29T00:00:00"/>
    <m/>
    <m/>
    <x v="0"/>
    <n v="3"/>
    <n v="48"/>
    <n v="8"/>
    <n v="7"/>
    <n v="2020"/>
    <s v="Jun"/>
    <s v="Jun-2020"/>
    <e v="#NUM!"/>
    <s v="1-10"/>
  </r>
  <r>
    <s v=""/>
    <x v="234"/>
    <m/>
    <d v="1988-05-13T00:00:00"/>
    <s v="Male"/>
    <d v="2020-04-18T00:00:00"/>
    <d v="2020-04-07T00:00:00"/>
    <m/>
    <m/>
    <x v="0"/>
    <n v="1"/>
    <n v="8"/>
    <n v="2"/>
    <n v="31"/>
    <n v="2020"/>
    <s v="Apr"/>
    <s v="Apr-2020"/>
    <e v="#NUM!"/>
    <s v="31-40"/>
  </r>
  <r>
    <s v=""/>
    <x v="235"/>
    <m/>
    <d v="2013-04-18T00:00:00"/>
    <s v="Female"/>
    <d v="2020-01-18T00:00:00"/>
    <d v="2020-06-16T00:00:00"/>
    <m/>
    <m/>
    <x v="0"/>
    <n v="3"/>
    <n v="40"/>
    <n v="7"/>
    <n v="6"/>
    <n v="2020"/>
    <s v="Jan"/>
    <s v="Jan-2020"/>
    <n v="150"/>
    <s v="1-10"/>
  </r>
  <r>
    <s v=""/>
    <x v="236"/>
    <m/>
    <d v="1984-01-14T00:00:00"/>
    <s v="Female"/>
    <d v="2020-06-03T00:00:00"/>
    <d v="2020-12-22T00:00:00"/>
    <m/>
    <m/>
    <x v="0"/>
    <n v="2"/>
    <n v="41"/>
    <n v="7"/>
    <n v="36"/>
    <n v="2020"/>
    <s v="Jun"/>
    <s v="Jun-2020"/>
    <n v="202"/>
    <s v="31-40"/>
  </r>
  <r>
    <s v=""/>
    <x v="141"/>
    <m/>
    <d v="2006-01-25T00:00:00"/>
    <s v="Female"/>
    <d v="2020-05-05T00:00:00"/>
    <d v="2020-06-05T00:00:00"/>
    <m/>
    <m/>
    <x v="0"/>
    <n v="3"/>
    <n v="9"/>
    <n v="2"/>
    <n v="14"/>
    <n v="2020"/>
    <s v="May"/>
    <s v="May-2020"/>
    <n v="31"/>
    <s v="11-20"/>
  </r>
  <r>
    <s v=""/>
    <x v="237"/>
    <m/>
    <d v="1998-12-02T00:00:00"/>
    <s v="Female"/>
    <d v="2020-05-18T00:00:00"/>
    <d v="2020-10-01T00:00:00"/>
    <m/>
    <m/>
    <x v="0"/>
    <n v="2"/>
    <n v="68"/>
    <n v="12"/>
    <n v="21"/>
    <n v="2020"/>
    <s v="May"/>
    <s v="May-2020"/>
    <n v="136"/>
    <s v="21-30"/>
  </r>
  <r>
    <s v=""/>
    <x v="90"/>
    <m/>
    <d v="1997-09-02T00:00:00"/>
    <s v="Female"/>
    <d v="2020-08-28T00:00:00"/>
    <d v="2020-07-17T00:00:00"/>
    <m/>
    <m/>
    <x v="0"/>
    <n v="1"/>
    <n v="7"/>
    <n v="2"/>
    <n v="22"/>
    <n v="2020"/>
    <s v="Aug"/>
    <s v="Aug-2020"/>
    <e v="#NUM!"/>
    <s v="21-30"/>
  </r>
  <r>
    <s v=""/>
    <x v="238"/>
    <m/>
    <d v="2019-04-20T00:00:00"/>
    <s v="Male"/>
    <d v="2020-02-06T00:00:00"/>
    <d v="2020-07-27T00:00:00"/>
    <m/>
    <m/>
    <x v="0"/>
    <n v="0"/>
    <n v="33"/>
    <n v="6"/>
    <n v="0"/>
    <n v="2020"/>
    <s v="Feb"/>
    <s v="Feb-2020"/>
    <n v="172"/>
    <s v="1-10"/>
  </r>
  <r>
    <s v=""/>
    <x v="220"/>
    <m/>
    <d v="1981-04-07T00:00:00"/>
    <s v="Male"/>
    <d v="2020-09-03T00:00:00"/>
    <d v="2020-02-02T00:00:00"/>
    <m/>
    <m/>
    <x v="0"/>
    <n v="1"/>
    <n v="63"/>
    <n v="11"/>
    <n v="39"/>
    <n v="2020"/>
    <s v="Sep"/>
    <s v="Sep-2020"/>
    <e v="#NUM!"/>
    <s v="31-40"/>
  </r>
  <r>
    <s v=""/>
    <x v="239"/>
    <m/>
    <d v="1999-12-25T00:00:00"/>
    <s v="Male"/>
    <d v="2020-06-11T00:00:00"/>
    <d v="2020-12-05T00:00:00"/>
    <m/>
    <m/>
    <x v="0"/>
    <n v="3"/>
    <n v="50"/>
    <n v="9"/>
    <n v="20"/>
    <n v="2020"/>
    <s v="Jun"/>
    <s v="Jun-2020"/>
    <n v="177"/>
    <s v="21-30"/>
  </r>
  <r>
    <s v=""/>
    <x v="240"/>
    <m/>
    <d v="1961-01-12T00:00:00"/>
    <s v="Female"/>
    <d v="2020-09-02T00:00:00"/>
    <d v="2020-10-07T00:00:00"/>
    <m/>
    <m/>
    <x v="0"/>
    <n v="1"/>
    <n v="20"/>
    <n v="4"/>
    <n v="59"/>
    <n v="2020"/>
    <s v="Sep"/>
    <s v="Sep-2020"/>
    <n v="35"/>
    <s v="51-60"/>
  </r>
  <r>
    <s v=""/>
    <x v="241"/>
    <m/>
    <d v="2016-02-13T00:00:00"/>
    <s v="Male"/>
    <d v="2020-09-08T00:00:00"/>
    <d v="2020-11-21T00:00:00"/>
    <m/>
    <m/>
    <x v="0"/>
    <n v="1"/>
    <n v="51"/>
    <n v="9"/>
    <n v="4"/>
    <n v="2020"/>
    <s v="Sep"/>
    <s v="Sep-2020"/>
    <n v="74"/>
    <s v="1-10"/>
  </r>
  <r>
    <s v=""/>
    <x v="242"/>
    <m/>
    <d v="2012-04-20T00:00:00"/>
    <s v="Female"/>
    <d v="2020-09-15T00:00:00"/>
    <d v="2020-03-27T00:00:00"/>
    <m/>
    <m/>
    <x v="0"/>
    <n v="2"/>
    <n v="54"/>
    <n v="9"/>
    <n v="8"/>
    <n v="2020"/>
    <s v="Sep"/>
    <s v="Sep-2020"/>
    <e v="#NUM!"/>
    <s v="1-10"/>
  </r>
  <r>
    <s v=""/>
    <x v="243"/>
    <m/>
    <d v="1966-06-28T00:00:00"/>
    <s v="Male"/>
    <d v="2020-11-06T00:00:00"/>
    <d v="2021-01-05T00:00:00"/>
    <m/>
    <m/>
    <x v="0"/>
    <n v="1"/>
    <n v="22"/>
    <n v="4"/>
    <n v="54"/>
    <n v="2020"/>
    <s v="Nov"/>
    <s v="Nov-2020"/>
    <n v="60"/>
    <s v="51-60"/>
  </r>
  <r>
    <s v=""/>
    <x v="151"/>
    <m/>
    <d v="1951-12-05T00:00:00"/>
    <s v="Male"/>
    <d v="2020-01-12T00:00:00"/>
    <d v="2020-07-25T00:00:00"/>
    <m/>
    <m/>
    <x v="0"/>
    <n v="0"/>
    <n v="40"/>
    <n v="7"/>
    <n v="68"/>
    <n v="2020"/>
    <s v="Jan"/>
    <s v="Jan-2020"/>
    <n v="195"/>
    <s v="61-70"/>
  </r>
  <r>
    <s v=""/>
    <x v="213"/>
    <m/>
    <d v="1990-08-12T00:00:00"/>
    <s v="Female"/>
    <d v="2020-01-01T00:00:00"/>
    <m/>
    <d v="2020-12-01T00:00:00"/>
    <m/>
    <x v="0"/>
    <n v="2"/>
    <n v="69"/>
    <n v="12"/>
    <n v="29"/>
    <n v="2020"/>
    <s v="Jan"/>
    <s v="Jan-2020"/>
    <s v=""/>
    <s v="21-30"/>
  </r>
  <r>
    <s v=""/>
    <x v="244"/>
    <m/>
    <d v="1975-05-08T00:00:00"/>
    <s v="Male"/>
    <d v="2020-08-25T00:00:00"/>
    <m/>
    <d v="2020-01-30T00:00:00"/>
    <m/>
    <x v="0"/>
    <n v="1"/>
    <n v="15"/>
    <n v="3"/>
    <n v="45"/>
    <n v="2020"/>
    <s v="Aug"/>
    <s v="Aug-2020"/>
    <s v=""/>
    <s v="41-50"/>
  </r>
  <r>
    <s v=""/>
    <x v="245"/>
    <m/>
    <d v="2011-02-18T00:00:00"/>
    <s v="Male"/>
    <d v="2020-10-05T00:00:00"/>
    <d v="2020-08-20T00:00:00"/>
    <m/>
    <m/>
    <x v="0"/>
    <n v="4"/>
    <n v="11"/>
    <n v="2"/>
    <n v="9"/>
    <n v="2020"/>
    <s v="Oct"/>
    <s v="Oct-2020"/>
    <e v="#NUM!"/>
    <s v="1-10"/>
  </r>
  <r>
    <s v=""/>
    <x v="19"/>
    <m/>
    <d v="1961-03-07T00:00:00"/>
    <s v="Female"/>
    <d v="2020-12-26T00:00:00"/>
    <d v="2021-01-02T00:00:00"/>
    <m/>
    <m/>
    <x v="0"/>
    <n v="2"/>
    <n v="9"/>
    <n v="2"/>
    <n v="59"/>
    <n v="2020"/>
    <s v="Dec"/>
    <s v="Dec-2020"/>
    <n v="7"/>
    <s v="51-60"/>
  </r>
  <r>
    <s v=""/>
    <x v="246"/>
    <m/>
    <d v="1981-04-15T00:00:00"/>
    <s v="Female"/>
    <d v="2020-07-08T00:00:00"/>
    <d v="2020-01-30T00:00:00"/>
    <m/>
    <m/>
    <x v="0"/>
    <n v="0"/>
    <n v="24"/>
    <n v="4"/>
    <n v="39"/>
    <n v="2020"/>
    <s v="Jul"/>
    <s v="Jul-2020"/>
    <e v="#NUM!"/>
    <s v="31-40"/>
  </r>
  <r>
    <s v=""/>
    <x v="247"/>
    <m/>
    <d v="2003-12-15T00:00:00"/>
    <s v="Male"/>
    <d v="2020-10-06T00:00:00"/>
    <d v="2020-05-19T00:00:00"/>
    <m/>
    <m/>
    <x v="0"/>
    <n v="1"/>
    <n v="14"/>
    <n v="3"/>
    <n v="16"/>
    <n v="2020"/>
    <s v="Oct"/>
    <s v="Oct-2020"/>
    <e v="#NUM!"/>
    <s v="11-20"/>
  </r>
  <r>
    <s v=""/>
    <x v="248"/>
    <m/>
    <d v="2002-08-16T00:00:00"/>
    <s v="Female"/>
    <d v="2020-06-21T00:00:00"/>
    <d v="2020-09-11T00:00:00"/>
    <m/>
    <m/>
    <x v="0"/>
    <n v="4"/>
    <n v="71"/>
    <n v="12"/>
    <n v="17"/>
    <n v="2020"/>
    <s v="Jun"/>
    <s v="Jun-2020"/>
    <n v="82"/>
    <s v="11-20"/>
  </r>
  <r>
    <s v=""/>
    <x v="249"/>
    <m/>
    <d v="1976-03-22T00:00:00"/>
    <s v="Male"/>
    <d v="2020-05-08T00:00:00"/>
    <d v="2020-01-24T00:00:00"/>
    <m/>
    <m/>
    <x v="0"/>
    <n v="3"/>
    <n v="3"/>
    <n v="1"/>
    <n v="44"/>
    <n v="2020"/>
    <s v="May"/>
    <s v="May-2020"/>
    <e v="#NUM!"/>
    <s v="41-50"/>
  </r>
  <r>
    <s v=""/>
    <x v="90"/>
    <m/>
    <d v="1965-07-05T00:00:00"/>
    <s v="Male"/>
    <d v="2020-06-08T00:00:00"/>
    <d v="2020-08-08T00:00:00"/>
    <m/>
    <m/>
    <x v="0"/>
    <n v="1"/>
    <n v="7"/>
    <n v="2"/>
    <n v="54"/>
    <n v="2020"/>
    <s v="Jun"/>
    <s v="Jun-2020"/>
    <n v="61"/>
    <s v="51-60"/>
  </r>
  <r>
    <s v=""/>
    <x v="174"/>
    <m/>
    <d v="1977-11-24T00:00:00"/>
    <s v="Male"/>
    <d v="2020-01-06T00:00:00"/>
    <d v="2020-08-17T00:00:00"/>
    <m/>
    <m/>
    <x v="0"/>
    <n v="2"/>
    <n v="40"/>
    <n v="7"/>
    <n v="42"/>
    <n v="2020"/>
    <s v="Jan"/>
    <s v="Jan-2020"/>
    <n v="224"/>
    <s v="41-50"/>
  </r>
  <r>
    <s v=""/>
    <x v="86"/>
    <m/>
    <d v="1981-10-09T00:00:00"/>
    <s v="Male"/>
    <d v="2020-04-06T00:00:00"/>
    <d v="2020-03-19T00:00:00"/>
    <m/>
    <m/>
    <x v="0"/>
    <n v="2"/>
    <n v="52"/>
    <n v="9"/>
    <n v="38"/>
    <n v="2020"/>
    <s v="Apr"/>
    <s v="Apr-2020"/>
    <e v="#NUM!"/>
    <s v="31-40"/>
  </r>
  <r>
    <s v=""/>
    <x v="250"/>
    <m/>
    <d v="1999-06-18T00:00:00"/>
    <s v="Male"/>
    <d v="2020-07-05T00:00:00"/>
    <d v="2020-09-07T00:00:00"/>
    <m/>
    <m/>
    <x v="0"/>
    <n v="0"/>
    <n v="41"/>
    <n v="7"/>
    <n v="21"/>
    <n v="2020"/>
    <s v="Jul"/>
    <s v="Jul-2020"/>
    <n v="64"/>
    <s v="21-30"/>
  </r>
  <r>
    <s v=""/>
    <x v="251"/>
    <m/>
    <d v="1971-06-21T00:00:00"/>
    <s v="Male"/>
    <d v="2020-11-07T00:00:00"/>
    <d v="2020-10-20T00:00:00"/>
    <m/>
    <m/>
    <x v="0"/>
    <n v="2"/>
    <n v="26"/>
    <n v="5"/>
    <n v="49"/>
    <n v="2020"/>
    <s v="Nov"/>
    <s v="Nov-2020"/>
    <e v="#NUM!"/>
    <s v="41-50"/>
  </r>
  <r>
    <s v=""/>
    <x v="252"/>
    <m/>
    <d v="1966-11-27T00:00:00"/>
    <s v="Male"/>
    <d v="2020-04-09T00:00:00"/>
    <d v="2020-10-17T00:00:00"/>
    <m/>
    <m/>
    <x v="0"/>
    <n v="2"/>
    <n v="7"/>
    <n v="2"/>
    <n v="53"/>
    <n v="2020"/>
    <s v="Apr"/>
    <s v="Apr-2020"/>
    <n v="191"/>
    <s v="51-60"/>
  </r>
  <r>
    <s v=""/>
    <x v="198"/>
    <m/>
    <d v="1975-12-20T00:00:00"/>
    <s v="Male"/>
    <d v="2020-10-09T00:00:00"/>
    <d v="2020-11-26T00:00:00"/>
    <m/>
    <m/>
    <x v="0"/>
    <n v="2"/>
    <n v="11"/>
    <n v="2"/>
    <n v="44"/>
    <n v="2020"/>
    <s v="Oct"/>
    <s v="Oct-2020"/>
    <n v="48"/>
    <s v="41-50"/>
  </r>
  <r>
    <s v=""/>
    <x v="253"/>
    <m/>
    <d v="1993-08-06T00:00:00"/>
    <s v="Male"/>
    <d v="2020-01-23T00:00:00"/>
    <d v="2020-01-23T00:00:00"/>
    <m/>
    <m/>
    <x v="0"/>
    <n v="3"/>
    <n v="59"/>
    <n v="10"/>
    <n v="26"/>
    <n v="2020"/>
    <s v="Jan"/>
    <s v="Jan-2020"/>
    <n v="0"/>
    <s v="21-30"/>
  </r>
  <r>
    <s v=""/>
    <x v="254"/>
    <m/>
    <d v="1991-11-16T00:00:00"/>
    <s v="Female"/>
    <d v="2020-02-10T00:00:00"/>
    <d v="2020-11-13T00:00:00"/>
    <m/>
    <m/>
    <x v="0"/>
    <n v="2"/>
    <n v="31"/>
    <n v="6"/>
    <n v="28"/>
    <n v="2020"/>
    <s v="Feb"/>
    <s v="Feb-2020"/>
    <n v="277"/>
    <s v="21-30"/>
  </r>
  <r>
    <s v=""/>
    <x v="255"/>
    <m/>
    <d v="1963-12-27T00:00:00"/>
    <s v="Male"/>
    <d v="2020-01-27T00:00:00"/>
    <d v="2020-06-22T00:00:00"/>
    <m/>
    <m/>
    <x v="0"/>
    <n v="2"/>
    <n v="54"/>
    <n v="9"/>
    <n v="56"/>
    <n v="2020"/>
    <s v="Jan"/>
    <s v="Jan-2020"/>
    <n v="147"/>
    <s v="51-60"/>
  </r>
  <r>
    <s v=""/>
    <x v="256"/>
    <m/>
    <d v="1973-11-19T00:00:00"/>
    <s v="Female"/>
    <d v="2020-09-26T00:00:00"/>
    <d v="2020-02-10T00:00:00"/>
    <m/>
    <m/>
    <x v="0"/>
    <n v="2"/>
    <n v="6"/>
    <n v="1"/>
    <n v="46"/>
    <n v="2020"/>
    <s v="Sep"/>
    <s v="Sep-2020"/>
    <e v="#NUM!"/>
    <s v="41-50"/>
  </r>
  <r>
    <s v=""/>
    <x v="116"/>
    <m/>
    <d v="1954-02-14T00:00:00"/>
    <s v="Male"/>
    <d v="2020-05-10T00:00:00"/>
    <d v="2020-01-31T00:00:00"/>
    <m/>
    <m/>
    <x v="0"/>
    <n v="0"/>
    <n v="9"/>
    <n v="2"/>
    <n v="66"/>
    <n v="2020"/>
    <s v="May"/>
    <s v="May-2020"/>
    <e v="#NUM!"/>
    <s v="61-70"/>
  </r>
  <r>
    <s v=""/>
    <x v="257"/>
    <m/>
    <d v="2007-12-16T00:00:00"/>
    <s v="Male"/>
    <d v="2020-05-04T00:00:00"/>
    <d v="2021-01-01T00:00:00"/>
    <m/>
    <m/>
    <x v="0"/>
    <n v="4"/>
    <n v="9"/>
    <n v="2"/>
    <n v="12"/>
    <n v="2020"/>
    <s v="May"/>
    <s v="May-2020"/>
    <n v="242"/>
    <s v="11-20"/>
  </r>
  <r>
    <s v=""/>
    <x v="258"/>
    <m/>
    <d v="1999-12-04T00:00:00"/>
    <s v="Male"/>
    <d v="2020-01-21T00:00:00"/>
    <d v="2020-01-24T00:00:00"/>
    <m/>
    <m/>
    <x v="0"/>
    <n v="3"/>
    <n v="27"/>
    <n v="5"/>
    <n v="20"/>
    <n v="2020"/>
    <s v="Jan"/>
    <s v="Jan-2020"/>
    <n v="3"/>
    <s v="21-30"/>
  </r>
  <r>
    <s v=""/>
    <x v="259"/>
    <m/>
    <d v="2015-10-18T00:00:00"/>
    <s v="Female"/>
    <d v="2020-07-19T00:00:00"/>
    <d v="2020-12-28T00:00:00"/>
    <m/>
    <m/>
    <x v="0"/>
    <n v="1"/>
    <n v="18"/>
    <n v="3"/>
    <n v="4"/>
    <n v="2020"/>
    <s v="Jul"/>
    <s v="Jul-2020"/>
    <n v="162"/>
    <s v="1-10"/>
  </r>
  <r>
    <s v=""/>
    <x v="260"/>
    <m/>
    <d v="2018-04-04T00:00:00"/>
    <s v="Male"/>
    <d v="2020-10-06T00:00:00"/>
    <d v="2020-08-11T00:00:00"/>
    <m/>
    <m/>
    <x v="0"/>
    <n v="4"/>
    <n v="25"/>
    <n v="5"/>
    <n v="2"/>
    <n v="2020"/>
    <s v="Oct"/>
    <s v="Oct-2020"/>
    <e v="#NUM!"/>
    <s v="1-10"/>
  </r>
  <r>
    <s v=""/>
    <x v="77"/>
    <m/>
    <d v="1999-08-04T00:00:00"/>
    <s v="Female"/>
    <d v="2020-01-20T00:00:00"/>
    <d v="2021-01-10T00:00:00"/>
    <m/>
    <m/>
    <x v="0"/>
    <n v="1"/>
    <n v="49"/>
    <n v="9"/>
    <n v="20"/>
    <n v="2020"/>
    <s v="Jan"/>
    <s v="Jan-2020"/>
    <n v="356"/>
    <s v="21-30"/>
  </r>
  <r>
    <s v=""/>
    <x v="261"/>
    <m/>
    <d v="1981-06-24T00:00:00"/>
    <s v="Male"/>
    <d v="2020-08-02T00:00:00"/>
    <d v="2020-01-26T00:00:00"/>
    <m/>
    <m/>
    <x v="0"/>
    <n v="2"/>
    <n v="15"/>
    <n v="3"/>
    <n v="39"/>
    <n v="2020"/>
    <s v="Aug"/>
    <s v="Aug-2020"/>
    <e v="#NUM!"/>
    <s v="31-40"/>
  </r>
  <r>
    <s v=""/>
    <x v="262"/>
    <m/>
    <d v="1951-10-02T00:00:00"/>
    <s v="Female"/>
    <d v="2020-12-13T00:00:00"/>
    <d v="2020-12-05T00:00:00"/>
    <m/>
    <m/>
    <x v="0"/>
    <n v="2"/>
    <n v="33"/>
    <n v="6"/>
    <n v="69"/>
    <n v="2020"/>
    <s v="Dec"/>
    <s v="Dec-2020"/>
    <e v="#NUM!"/>
    <s v="61-70"/>
  </r>
  <r>
    <s v=""/>
    <x v="263"/>
    <m/>
    <d v="1987-11-18T00:00:00"/>
    <s v="Female"/>
    <d v="2020-11-13T00:00:00"/>
    <d v="2020-03-04T00:00:00"/>
    <m/>
    <m/>
    <x v="0"/>
    <n v="1"/>
    <n v="71"/>
    <n v="12"/>
    <n v="32"/>
    <n v="2020"/>
    <s v="Nov"/>
    <s v="Nov-2020"/>
    <e v="#NUM!"/>
    <s v="31-40"/>
  </r>
  <r>
    <s v=""/>
    <x v="264"/>
    <m/>
    <d v="1988-05-02T00:00:00"/>
    <s v="Female"/>
    <d v="2020-03-11T00:00:00"/>
    <d v="2020-02-25T00:00:00"/>
    <m/>
    <m/>
    <x v="0"/>
    <n v="2"/>
    <n v="42"/>
    <n v="7"/>
    <n v="31"/>
    <n v="2020"/>
    <s v="Mar"/>
    <s v="Mar-2020"/>
    <e v="#NUM!"/>
    <s v="31-40"/>
  </r>
  <r>
    <s v=""/>
    <x v="116"/>
    <m/>
    <d v="1997-08-20T00:00:00"/>
    <s v="Male"/>
    <d v="2020-08-02T00:00:00"/>
    <d v="2020-08-01T00:00:00"/>
    <m/>
    <m/>
    <x v="0"/>
    <n v="0"/>
    <n v="9"/>
    <n v="2"/>
    <n v="22"/>
    <n v="2020"/>
    <s v="Aug"/>
    <s v="Aug-2020"/>
    <e v="#NUM!"/>
    <s v="21-30"/>
  </r>
  <r>
    <s v=""/>
    <x v="265"/>
    <m/>
    <d v="1978-07-21T00:00:00"/>
    <s v="Male"/>
    <d v="2020-02-25T00:00:00"/>
    <d v="2020-02-02T00:00:00"/>
    <m/>
    <m/>
    <x v="0"/>
    <n v="4"/>
    <n v="64"/>
    <n v="11"/>
    <n v="41"/>
    <n v="2020"/>
    <s v="Feb"/>
    <s v="Feb-2020"/>
    <e v="#NUM!"/>
    <s v="41-50"/>
  </r>
  <r>
    <s v=""/>
    <x v="237"/>
    <m/>
    <d v="1985-10-24T00:00:00"/>
    <s v="Female"/>
    <d v="2020-12-03T00:00:00"/>
    <d v="2020-08-08T00:00:00"/>
    <m/>
    <m/>
    <x v="0"/>
    <n v="2"/>
    <n v="68"/>
    <n v="12"/>
    <n v="35"/>
    <n v="2020"/>
    <s v="Dec"/>
    <s v="Dec-2020"/>
    <e v="#NUM!"/>
    <s v="31-40"/>
  </r>
  <r>
    <s v=""/>
    <x v="266"/>
    <m/>
    <d v="2012-10-12T00:00:00"/>
    <s v="Female"/>
    <d v="2020-04-16T00:00:00"/>
    <d v="2020-03-12T00:00:00"/>
    <m/>
    <m/>
    <x v="0"/>
    <n v="3"/>
    <n v="21"/>
    <n v="4"/>
    <n v="7"/>
    <n v="2020"/>
    <s v="Apr"/>
    <s v="Apr-2020"/>
    <e v="#NUM!"/>
    <s v="1-10"/>
  </r>
  <r>
    <s v=""/>
    <x v="113"/>
    <m/>
    <d v="2001-09-06T00:00:00"/>
    <s v="Female"/>
    <d v="2020-01-28T00:00:00"/>
    <d v="2020-12-01T00:00:00"/>
    <m/>
    <m/>
    <x v="0"/>
    <n v="3"/>
    <n v="46"/>
    <n v="8"/>
    <n v="18"/>
    <n v="2020"/>
    <s v="Jan"/>
    <s v="Jan-2020"/>
    <n v="308"/>
    <s v="11-20"/>
  </r>
  <r>
    <s v=""/>
    <x v="267"/>
    <m/>
    <d v="1962-04-25T00:00:00"/>
    <s v="Male"/>
    <d v="2020-04-03T00:00:00"/>
    <d v="2020-06-25T00:00:00"/>
    <m/>
    <m/>
    <x v="0"/>
    <n v="3"/>
    <n v="8"/>
    <n v="2"/>
    <n v="57"/>
    <n v="2020"/>
    <s v="Apr"/>
    <s v="Apr-2020"/>
    <n v="83"/>
    <s v="51-60"/>
  </r>
  <r>
    <s v=""/>
    <x v="268"/>
    <m/>
    <d v="1971-07-12T00:00:00"/>
    <s v="Male"/>
    <d v="2020-10-19T00:00:00"/>
    <d v="2020-10-28T00:00:00"/>
    <m/>
    <m/>
    <x v="0"/>
    <n v="2"/>
    <n v="53"/>
    <n v="9"/>
    <n v="49"/>
    <n v="2020"/>
    <s v="Oct"/>
    <s v="Oct-2020"/>
    <n v="9"/>
    <s v="41-50"/>
  </r>
  <r>
    <s v=""/>
    <x v="269"/>
    <m/>
    <d v="1966-04-06T00:00:00"/>
    <s v="Female"/>
    <d v="2020-01-01T00:00:00"/>
    <d v="2020-05-29T00:00:00"/>
    <m/>
    <m/>
    <x v="0"/>
    <n v="0"/>
    <n v="49"/>
    <n v="9"/>
    <n v="53"/>
    <n v="2020"/>
    <s v="Jan"/>
    <s v="Jan-2020"/>
    <n v="149"/>
    <s v="51-60"/>
  </r>
  <r>
    <s v=""/>
    <x v="270"/>
    <m/>
    <d v="1990-06-18T00:00:00"/>
    <s v="Male"/>
    <d v="2020-05-27T00:00:00"/>
    <d v="2020-11-05T00:00:00"/>
    <m/>
    <m/>
    <x v="0"/>
    <n v="4"/>
    <n v="48"/>
    <n v="8"/>
    <n v="29"/>
    <n v="2020"/>
    <s v="May"/>
    <s v="May-2020"/>
    <n v="162"/>
    <s v="21-30"/>
  </r>
  <r>
    <s v=""/>
    <x v="271"/>
    <m/>
    <d v="2019-02-06T00:00:00"/>
    <s v="Female"/>
    <d v="2020-12-21T00:00:00"/>
    <d v="2020-10-17T00:00:00"/>
    <m/>
    <m/>
    <x v="0"/>
    <n v="1"/>
    <n v="66"/>
    <n v="11"/>
    <n v="1"/>
    <n v="2020"/>
    <s v="Dec"/>
    <s v="Dec-2020"/>
    <e v="#NUM!"/>
    <s v="1-10"/>
  </r>
  <r>
    <s v=""/>
    <x v="272"/>
    <m/>
    <d v="2018-09-09T00:00:00"/>
    <s v="Male"/>
    <d v="2020-01-03T00:00:00"/>
    <d v="2020-04-30T00:00:00"/>
    <m/>
    <m/>
    <x v="0"/>
    <n v="1"/>
    <n v="24"/>
    <n v="4"/>
    <n v="1"/>
    <n v="2020"/>
    <s v="Jan"/>
    <s v="Jan-2020"/>
    <n v="118"/>
    <s v="1-10"/>
  </r>
  <r>
    <s v=""/>
    <x v="273"/>
    <m/>
    <d v="1977-10-15T00:00:00"/>
    <s v="Female"/>
    <d v="2020-06-22T00:00:00"/>
    <d v="2020-10-18T00:00:00"/>
    <m/>
    <m/>
    <x v="0"/>
    <n v="2"/>
    <n v="38"/>
    <n v="7"/>
    <n v="42"/>
    <n v="2020"/>
    <s v="Jun"/>
    <s v="Jun-2020"/>
    <n v="118"/>
    <s v="41-50"/>
  </r>
  <r>
    <s v=""/>
    <x v="150"/>
    <m/>
    <d v="1972-09-26T00:00:00"/>
    <s v="Male"/>
    <d v="2020-03-20T00:00:00"/>
    <d v="2020-05-03T00:00:00"/>
    <m/>
    <m/>
    <x v="0"/>
    <n v="1"/>
    <n v="25"/>
    <n v="5"/>
    <n v="47"/>
    <n v="2020"/>
    <s v="Mar"/>
    <s v="Mar-2020"/>
    <n v="44"/>
    <s v="41-50"/>
  </r>
  <r>
    <s v=""/>
    <x v="274"/>
    <m/>
    <d v="1976-03-20T00:00:00"/>
    <s v="Female"/>
    <d v="2020-12-26T00:00:00"/>
    <d v="2020-12-16T00:00:00"/>
    <m/>
    <m/>
    <x v="0"/>
    <n v="0"/>
    <n v="55"/>
    <n v="10"/>
    <n v="44"/>
    <n v="2020"/>
    <s v="Dec"/>
    <s v="Dec-2020"/>
    <e v="#NUM!"/>
    <s v="41-50"/>
  </r>
  <r>
    <s v=""/>
    <x v="275"/>
    <m/>
    <d v="2009-01-03T00:00:00"/>
    <s v="Female"/>
    <d v="2020-07-13T00:00:00"/>
    <d v="2020-02-28T00:00:00"/>
    <m/>
    <m/>
    <x v="0"/>
    <n v="2"/>
    <n v="15"/>
    <n v="3"/>
    <n v="11"/>
    <n v="2020"/>
    <s v="Jul"/>
    <s v="Jul-2020"/>
    <e v="#NUM!"/>
    <s v="11-20"/>
  </r>
  <r>
    <s v=""/>
    <x v="276"/>
    <m/>
    <d v="2017-08-20T00:00:00"/>
    <s v="Female"/>
    <d v="2020-08-27T00:00:00"/>
    <d v="2020-03-06T00:00:00"/>
    <m/>
    <m/>
    <x v="0"/>
    <n v="1"/>
    <n v="27"/>
    <n v="5"/>
    <n v="3"/>
    <n v="2020"/>
    <s v="Aug"/>
    <s v="Aug-2020"/>
    <e v="#NUM!"/>
    <s v="1-10"/>
  </r>
  <r>
    <s v=""/>
    <x v="277"/>
    <m/>
    <d v="1999-02-28T00:00:00"/>
    <s v="Male"/>
    <d v="2020-01-10T00:00:00"/>
    <d v="2020-10-08T00:00:00"/>
    <m/>
    <m/>
    <x v="0"/>
    <n v="0"/>
    <n v="69"/>
    <n v="12"/>
    <n v="20"/>
    <n v="2020"/>
    <s v="Jan"/>
    <s v="Jan-2020"/>
    <n v="272"/>
    <s v="21-30"/>
  </r>
  <r>
    <s v=""/>
    <x v="278"/>
    <m/>
    <d v="1985-08-08T00:00:00"/>
    <s v="Female"/>
    <d v="2020-06-16T00:00:00"/>
    <d v="2020-08-29T00:00:00"/>
    <m/>
    <m/>
    <x v="0"/>
    <n v="1"/>
    <n v="14"/>
    <n v="3"/>
    <n v="34"/>
    <n v="2020"/>
    <s v="Jun"/>
    <s v="Jun-2020"/>
    <n v="74"/>
    <s v="31-40"/>
  </r>
  <r>
    <s v=""/>
    <x v="279"/>
    <m/>
    <d v="2000-04-24T00:00:00"/>
    <s v="Male"/>
    <d v="2020-09-03T00:00:00"/>
    <d v="2020-08-09T00:00:00"/>
    <m/>
    <m/>
    <x v="0"/>
    <n v="3"/>
    <n v="5"/>
    <n v="1"/>
    <n v="20"/>
    <n v="2020"/>
    <s v="Sep"/>
    <s v="Sep-2020"/>
    <e v="#NUM!"/>
    <s v="21-30"/>
  </r>
  <r>
    <s v=""/>
    <x v="136"/>
    <m/>
    <d v="1967-04-24T00:00:00"/>
    <s v="Female"/>
    <d v="2020-08-13T00:00:00"/>
    <d v="2021-01-03T00:00:00"/>
    <m/>
    <m/>
    <x v="0"/>
    <n v="2"/>
    <n v="25"/>
    <n v="5"/>
    <n v="53"/>
    <n v="2020"/>
    <s v="Aug"/>
    <s v="Aug-2020"/>
    <n v="143"/>
    <s v="51-60"/>
  </r>
  <r>
    <s v=""/>
    <x v="224"/>
    <m/>
    <d v="1956-08-27T00:00:00"/>
    <s v="Female"/>
    <d v="2020-08-15T00:00:00"/>
    <d v="2020-12-01T00:00:00"/>
    <m/>
    <m/>
    <x v="0"/>
    <n v="4"/>
    <n v="17"/>
    <n v="3"/>
    <n v="63"/>
    <n v="2020"/>
    <s v="Aug"/>
    <s v="Aug-2020"/>
    <n v="108"/>
    <s v="61-70"/>
  </r>
  <r>
    <s v=""/>
    <x v="280"/>
    <m/>
    <d v="1991-10-14T00:00:00"/>
    <s v="Female"/>
    <d v="2020-09-26T00:00:00"/>
    <d v="2020-11-22T00:00:00"/>
    <m/>
    <m/>
    <x v="0"/>
    <n v="1"/>
    <n v="16"/>
    <n v="3"/>
    <n v="28"/>
    <n v="2020"/>
    <s v="Sep"/>
    <s v="Sep-2020"/>
    <n v="57"/>
    <s v="21-30"/>
  </r>
  <r>
    <s v=""/>
    <x v="281"/>
    <m/>
    <d v="1964-01-08T00:00:00"/>
    <s v="Female"/>
    <d v="2020-09-05T00:00:00"/>
    <d v="2020-12-06T00:00:00"/>
    <m/>
    <m/>
    <x v="0"/>
    <n v="4"/>
    <n v="5"/>
    <n v="1"/>
    <n v="56"/>
    <n v="2020"/>
    <s v="Sep"/>
    <s v="Sep-2020"/>
    <n v="92"/>
    <s v="51-60"/>
  </r>
  <r>
    <s v=""/>
    <x v="282"/>
    <m/>
    <d v="1977-05-13T00:00:00"/>
    <s v="Female"/>
    <d v="2020-03-13T00:00:00"/>
    <d v="2020-03-10T00:00:00"/>
    <m/>
    <m/>
    <x v="0"/>
    <n v="2"/>
    <n v="6"/>
    <n v="1"/>
    <n v="42"/>
    <n v="2020"/>
    <s v="Mar"/>
    <s v="Mar-2020"/>
    <e v="#NUM!"/>
    <s v="41-50"/>
  </r>
  <r>
    <s v=""/>
    <x v="283"/>
    <m/>
    <d v="1975-12-03T00:00:00"/>
    <s v="Female"/>
    <d v="2020-06-17T00:00:00"/>
    <d v="2020-04-27T00:00:00"/>
    <m/>
    <m/>
    <x v="0"/>
    <n v="2"/>
    <n v="51"/>
    <n v="9"/>
    <n v="44"/>
    <n v="2020"/>
    <s v="Jun"/>
    <s v="Jun-2020"/>
    <e v="#NUM!"/>
    <s v="41-50"/>
  </r>
  <r>
    <s v=""/>
    <x v="100"/>
    <m/>
    <d v="1984-08-07T00:00:00"/>
    <s v="Female"/>
    <d v="2020-11-20T00:00:00"/>
    <d v="2020-09-20T00:00:00"/>
    <m/>
    <m/>
    <x v="0"/>
    <n v="0"/>
    <n v="31"/>
    <n v="6"/>
    <n v="36"/>
    <n v="2020"/>
    <s v="Nov"/>
    <s v="Nov-2020"/>
    <e v="#NUM!"/>
    <s v="31-40"/>
  </r>
  <r>
    <s v=""/>
    <x v="284"/>
    <m/>
    <d v="1961-05-07T00:00:00"/>
    <s v="Male"/>
    <d v="2020-04-16T00:00:00"/>
    <d v="2020-06-13T00:00:00"/>
    <m/>
    <m/>
    <x v="0"/>
    <n v="3"/>
    <n v="42"/>
    <n v="7"/>
    <n v="58"/>
    <n v="2020"/>
    <s v="Apr"/>
    <s v="Apr-2020"/>
    <n v="58"/>
    <s v="51-60"/>
  </r>
  <r>
    <s v=""/>
    <x v="161"/>
    <m/>
    <d v="1979-07-12T00:00:00"/>
    <s v="Male"/>
    <d v="2020-01-05T00:00:00"/>
    <d v="2020-06-26T00:00:00"/>
    <m/>
    <m/>
    <x v="0"/>
    <n v="2"/>
    <n v="60"/>
    <n v="10"/>
    <n v="40"/>
    <n v="2020"/>
    <s v="Jan"/>
    <s v="Jan-2020"/>
    <n v="173"/>
    <s v="41-50"/>
  </r>
  <r>
    <s v=""/>
    <x v="285"/>
    <m/>
    <d v="2000-08-06T00:00:00"/>
    <s v="Male"/>
    <d v="2020-04-25T00:00:00"/>
    <d v="2020-02-02T00:00:00"/>
    <m/>
    <m/>
    <x v="0"/>
    <n v="1"/>
    <n v="46"/>
    <n v="8"/>
    <n v="19"/>
    <n v="2020"/>
    <s v="Apr"/>
    <s v="Apr-2020"/>
    <e v="#NUM!"/>
    <s v="11-20"/>
  </r>
  <r>
    <s v=""/>
    <x v="286"/>
    <m/>
    <d v="1962-08-19T00:00:00"/>
    <s v="Female"/>
    <d v="2020-12-27T00:00:00"/>
    <d v="2020-12-12T00:00:00"/>
    <m/>
    <m/>
    <x v="0"/>
    <n v="2"/>
    <n v="12"/>
    <n v="2"/>
    <n v="58"/>
    <n v="2020"/>
    <s v="Dec"/>
    <s v="Dec-2020"/>
    <e v="#NUM!"/>
    <s v="51-60"/>
  </r>
  <r>
    <s v=""/>
    <x v="57"/>
    <m/>
    <d v="1980-06-21T00:00:00"/>
    <s v="Male"/>
    <d v="2020-11-22T00:00:00"/>
    <d v="2020-06-02T00:00:00"/>
    <m/>
    <m/>
    <x v="0"/>
    <n v="4"/>
    <n v="39"/>
    <n v="7"/>
    <n v="40"/>
    <n v="2020"/>
    <s v="Nov"/>
    <s v="Nov-2020"/>
    <e v="#NUM!"/>
    <s v="41-50"/>
  </r>
  <r>
    <s v=""/>
    <x v="12"/>
    <m/>
    <d v="1956-07-27T00:00:00"/>
    <s v="Male"/>
    <d v="2020-05-12T00:00:00"/>
    <d v="2020-08-06T00:00:00"/>
    <m/>
    <m/>
    <x v="0"/>
    <n v="1"/>
    <n v="46"/>
    <n v="8"/>
    <n v="63"/>
    <n v="2020"/>
    <s v="May"/>
    <s v="May-2020"/>
    <n v="86"/>
    <s v="61-70"/>
  </r>
  <r>
    <s v=""/>
    <x v="287"/>
    <m/>
    <d v="1971-04-02T00:00:00"/>
    <s v="Male"/>
    <d v="2020-03-13T00:00:00"/>
    <d v="2020-08-28T00:00:00"/>
    <m/>
    <m/>
    <x v="0"/>
    <n v="4"/>
    <n v="66"/>
    <n v="11"/>
    <n v="48"/>
    <n v="2020"/>
    <s v="Mar"/>
    <s v="Mar-2020"/>
    <n v="168"/>
    <s v="41-50"/>
  </r>
  <r>
    <s v=""/>
    <x v="288"/>
    <m/>
    <d v="1972-11-23T00:00:00"/>
    <s v="Male"/>
    <d v="2020-07-24T00:00:00"/>
    <d v="2021-01-05T00:00:00"/>
    <m/>
    <m/>
    <x v="0"/>
    <n v="2"/>
    <n v="61"/>
    <n v="11"/>
    <n v="47"/>
    <n v="2020"/>
    <s v="Jul"/>
    <s v="Jul-2020"/>
    <n v="165"/>
    <s v="41-50"/>
  </r>
  <r>
    <s v=""/>
    <x v="289"/>
    <m/>
    <d v="2003-02-10T00:00:00"/>
    <s v="Male"/>
    <d v="2020-10-09T00:00:00"/>
    <d v="2020-09-20T00:00:00"/>
    <m/>
    <m/>
    <x v="0"/>
    <n v="2"/>
    <n v="22"/>
    <n v="4"/>
    <n v="17"/>
    <n v="2020"/>
    <s v="Oct"/>
    <s v="Oct-2020"/>
    <e v="#NUM!"/>
    <s v="11-20"/>
  </r>
  <r>
    <s v=""/>
    <x v="290"/>
    <m/>
    <d v="1979-03-22T00:00:00"/>
    <s v="Male"/>
    <d v="2020-01-20T00:00:00"/>
    <d v="2020-04-12T00:00:00"/>
    <m/>
    <m/>
    <x v="0"/>
    <n v="3"/>
    <n v="50"/>
    <n v="9"/>
    <n v="40"/>
    <n v="2020"/>
    <s v="Jan"/>
    <s v="Jan-2020"/>
    <n v="83"/>
    <s v="41-50"/>
  </r>
  <r>
    <s v=""/>
    <x v="291"/>
    <m/>
    <d v="2017-02-13T00:00:00"/>
    <s v="Female"/>
    <d v="2020-08-10T00:00:00"/>
    <d v="2020-03-14T00:00:00"/>
    <m/>
    <m/>
    <x v="0"/>
    <n v="4"/>
    <n v="4"/>
    <n v="1"/>
    <n v="3"/>
    <n v="2020"/>
    <s v="Aug"/>
    <s v="Aug-2020"/>
    <e v="#NUM!"/>
    <s v="1-10"/>
  </r>
  <r>
    <s v=""/>
    <x v="30"/>
    <m/>
    <d v="2002-02-18T00:00:00"/>
    <s v="Female"/>
    <d v="2020-09-04T00:00:00"/>
    <d v="2020-08-03T00:00:00"/>
    <m/>
    <m/>
    <x v="0"/>
    <n v="2"/>
    <n v="13"/>
    <n v="3"/>
    <n v="18"/>
    <n v="2020"/>
    <s v="Sep"/>
    <s v="Sep-2020"/>
    <e v="#NUM!"/>
    <s v="11-20"/>
  </r>
  <r>
    <s v=""/>
    <x v="292"/>
    <m/>
    <d v="2008-02-12T00:00:00"/>
    <s v="Male"/>
    <d v="2020-11-06T00:00:00"/>
    <d v="2020-09-08T00:00:00"/>
    <m/>
    <m/>
    <x v="0"/>
    <n v="3"/>
    <n v="33"/>
    <n v="6"/>
    <n v="12"/>
    <n v="2020"/>
    <s v="Nov"/>
    <s v="Nov-2020"/>
    <e v="#NUM!"/>
    <s v="11-20"/>
  </r>
  <r>
    <s v=""/>
    <x v="293"/>
    <m/>
    <d v="1965-10-02T00:00:00"/>
    <s v="Female"/>
    <d v="2020-08-04T00:00:00"/>
    <d v="2020-05-07T00:00:00"/>
    <m/>
    <m/>
    <x v="0"/>
    <n v="4"/>
    <n v="24"/>
    <n v="4"/>
    <n v="54"/>
    <n v="2020"/>
    <s v="Aug"/>
    <s v="Aug-2020"/>
    <e v="#NUM!"/>
    <s v="51-60"/>
  </r>
  <r>
    <s v=""/>
    <x v="294"/>
    <m/>
    <d v="1968-05-23T00:00:00"/>
    <s v="Male"/>
    <d v="2020-08-22T00:00:00"/>
    <d v="2020-01-31T00:00:00"/>
    <m/>
    <m/>
    <x v="0"/>
    <n v="3"/>
    <n v="42"/>
    <n v="7"/>
    <n v="52"/>
    <n v="2020"/>
    <s v="Aug"/>
    <s v="Aug-2020"/>
    <e v="#NUM!"/>
    <s v="51-60"/>
  </r>
  <r>
    <s v=""/>
    <x v="275"/>
    <m/>
    <d v="1978-12-06T00:00:00"/>
    <s v="Female"/>
    <d v="2020-03-25T00:00:00"/>
    <d v="2020-03-25T00:00:00"/>
    <m/>
    <m/>
    <x v="0"/>
    <n v="2"/>
    <n v="15"/>
    <n v="3"/>
    <n v="41"/>
    <n v="2020"/>
    <s v="Mar"/>
    <s v="Mar-2020"/>
    <n v="0"/>
    <s v="41-50"/>
  </r>
  <r>
    <s v=""/>
    <x v="295"/>
    <m/>
    <d v="2001-03-04T00:00:00"/>
    <s v="Female"/>
    <d v="2020-08-20T00:00:00"/>
    <d v="2020-10-28T00:00:00"/>
    <m/>
    <m/>
    <x v="0"/>
    <n v="1"/>
    <n v="7"/>
    <n v="2"/>
    <n v="19"/>
    <n v="2020"/>
    <s v="Aug"/>
    <s v="Aug-2020"/>
    <n v="69"/>
    <s v="11-20"/>
  </r>
  <r>
    <s v=""/>
    <x v="296"/>
    <m/>
    <d v="1975-02-13T00:00:00"/>
    <s v="Male"/>
    <d v="2020-01-28T00:00:00"/>
    <d v="2020-03-21T00:00:00"/>
    <m/>
    <m/>
    <x v="0"/>
    <n v="1"/>
    <n v="6"/>
    <n v="1"/>
    <n v="44"/>
    <n v="2020"/>
    <s v="Jan"/>
    <s v="Jan-2020"/>
    <n v="53"/>
    <s v="41-50"/>
  </r>
  <r>
    <s v=""/>
    <x v="204"/>
    <m/>
    <d v="1991-06-20T00:00:00"/>
    <s v="Female"/>
    <d v="2020-01-22T00:00:00"/>
    <d v="2020-10-03T00:00:00"/>
    <m/>
    <m/>
    <x v="0"/>
    <n v="3"/>
    <n v="71"/>
    <n v="12"/>
    <n v="28"/>
    <n v="2020"/>
    <s v="Jan"/>
    <s v="Jan-2020"/>
    <n v="255"/>
    <s v="21-30"/>
  </r>
  <r>
    <s v=""/>
    <x v="297"/>
    <m/>
    <d v="1962-09-25T00:00:00"/>
    <s v="Male"/>
    <d v="2020-07-05T00:00:00"/>
    <d v="2021-01-10T00:00:00"/>
    <m/>
    <m/>
    <x v="0"/>
    <n v="1"/>
    <n v="45"/>
    <n v="8"/>
    <n v="57"/>
    <n v="2020"/>
    <s v="Jul"/>
    <s v="Jul-2020"/>
    <n v="189"/>
    <s v="51-60"/>
  </r>
  <r>
    <s v=""/>
    <x v="298"/>
    <m/>
    <d v="1997-05-21T00:00:00"/>
    <s v="Female"/>
    <d v="2020-07-13T00:00:00"/>
    <d v="2020-04-28T00:00:00"/>
    <m/>
    <m/>
    <x v="0"/>
    <n v="4"/>
    <n v="70"/>
    <n v="12"/>
    <n v="23"/>
    <n v="2020"/>
    <s v="Jul"/>
    <s v="Jul-2020"/>
    <e v="#NUM!"/>
    <s v="21-30"/>
  </r>
  <r>
    <s v=""/>
    <x v="2"/>
    <m/>
    <d v="1961-05-08T00:00:00"/>
    <s v="Male"/>
    <d v="2020-01-19T00:00:00"/>
    <d v="2020-01-27T00:00:00"/>
    <m/>
    <m/>
    <x v="0"/>
    <n v="3"/>
    <n v="51"/>
    <n v="9"/>
    <n v="58"/>
    <n v="2020"/>
    <s v="Jan"/>
    <s v="Jan-2020"/>
    <n v="8"/>
    <s v="51-60"/>
  </r>
  <r>
    <s v=""/>
    <x v="167"/>
    <m/>
    <d v="2004-03-13T00:00:00"/>
    <s v="Female"/>
    <d v="2020-03-09T00:00:00"/>
    <d v="2020-05-22T00:00:00"/>
    <m/>
    <m/>
    <x v="0"/>
    <n v="3"/>
    <n v="53"/>
    <n v="9"/>
    <n v="15"/>
    <n v="2020"/>
    <s v="Mar"/>
    <s v="Mar-2020"/>
    <n v="74"/>
    <s v="11-20"/>
  </r>
  <r>
    <s v=""/>
    <x v="81"/>
    <m/>
    <d v="2013-12-24T00:00:00"/>
    <s v="Male"/>
    <d v="2020-11-25T00:00:00"/>
    <d v="2020-07-20T00:00:00"/>
    <m/>
    <m/>
    <x v="0"/>
    <n v="3"/>
    <n v="26"/>
    <n v="5"/>
    <n v="6"/>
    <n v="2020"/>
    <s v="Nov"/>
    <s v="Nov-2020"/>
    <e v="#NUM!"/>
    <s v="1-10"/>
  </r>
  <r>
    <s v=""/>
    <x v="299"/>
    <m/>
    <d v="2005-04-24T00:00:00"/>
    <s v="Male"/>
    <d v="2020-02-05T00:00:00"/>
    <d v="2020-11-05T00:00:00"/>
    <m/>
    <m/>
    <x v="0"/>
    <n v="0"/>
    <n v="59"/>
    <n v="10"/>
    <n v="14"/>
    <n v="2020"/>
    <s v="Feb"/>
    <s v="Feb-2020"/>
    <n v="274"/>
    <s v="11-20"/>
  </r>
  <r>
    <s v=""/>
    <x v="202"/>
    <m/>
    <d v="1987-03-27T00:00:00"/>
    <s v="Male"/>
    <d v="2020-04-15T00:00:00"/>
    <d v="2020-11-08T00:00:00"/>
    <m/>
    <m/>
    <x v="0"/>
    <n v="1"/>
    <n v="48"/>
    <n v="8"/>
    <n v="33"/>
    <n v="2020"/>
    <s v="Apr"/>
    <s v="Apr-2020"/>
    <n v="207"/>
    <s v="31-40"/>
  </r>
  <r>
    <s v=""/>
    <x v="300"/>
    <m/>
    <d v="1960-08-07T00:00:00"/>
    <s v="Male"/>
    <d v="2020-12-24T00:00:00"/>
    <d v="2020-04-25T00:00:00"/>
    <m/>
    <m/>
    <x v="0"/>
    <n v="3"/>
    <n v="58"/>
    <n v="10"/>
    <n v="60"/>
    <n v="2020"/>
    <s v="Dec"/>
    <s v="Dec-2020"/>
    <e v="#NUM!"/>
    <s v="61-70"/>
  </r>
  <r>
    <s v=""/>
    <x v="301"/>
    <m/>
    <d v="1952-07-18T00:00:00"/>
    <s v="Female"/>
    <d v="2020-12-22T00:00:00"/>
    <d v="2020-12-06T00:00:00"/>
    <m/>
    <m/>
    <x v="0"/>
    <n v="4"/>
    <n v="42"/>
    <n v="7"/>
    <n v="68"/>
    <n v="2020"/>
    <s v="Dec"/>
    <s v="Dec-2020"/>
    <e v="#NUM!"/>
    <s v="61-70"/>
  </r>
  <r>
    <s v=""/>
    <x v="302"/>
    <m/>
    <d v="1996-03-26T00:00:00"/>
    <s v="Female"/>
    <d v="2020-12-08T00:00:00"/>
    <d v="2020-08-27T00:00:00"/>
    <m/>
    <m/>
    <x v="0"/>
    <n v="1"/>
    <n v="72"/>
    <n v="12"/>
    <n v="24"/>
    <n v="2020"/>
    <s v="Dec"/>
    <s v="Dec-2020"/>
    <e v="#NUM!"/>
    <s v="21-30"/>
  </r>
  <r>
    <s v=""/>
    <x v="303"/>
    <m/>
    <d v="1986-12-26T00:00:00"/>
    <s v="Female"/>
    <d v="2020-03-02T00:00:00"/>
    <d v="2020-01-28T00:00:00"/>
    <m/>
    <m/>
    <x v="0"/>
    <n v="0"/>
    <n v="32"/>
    <n v="6"/>
    <n v="33"/>
    <n v="2020"/>
    <s v="Mar"/>
    <s v="Mar-2020"/>
    <e v="#NUM!"/>
    <s v="31-40"/>
  </r>
  <r>
    <s v=""/>
    <x v="99"/>
    <m/>
    <d v="1970-04-09T00:00:00"/>
    <s v="Male"/>
    <d v="2020-08-18T00:00:00"/>
    <d v="2021-01-13T00:00:00"/>
    <m/>
    <m/>
    <x v="0"/>
    <n v="1"/>
    <n v="66"/>
    <n v="11"/>
    <n v="50"/>
    <n v="2020"/>
    <s v="Aug"/>
    <s v="Aug-2020"/>
    <n v="148"/>
    <s v="51-60"/>
  </r>
  <r>
    <s v=""/>
    <x v="304"/>
    <m/>
    <d v="1979-06-08T00:00:00"/>
    <s v="Male"/>
    <d v="2020-09-16T00:00:00"/>
    <d v="2020-11-03T00:00:00"/>
    <m/>
    <m/>
    <x v="0"/>
    <n v="0"/>
    <n v="52"/>
    <n v="9"/>
    <n v="41"/>
    <n v="2020"/>
    <s v="Sep"/>
    <s v="Sep-2020"/>
    <n v="48"/>
    <s v="41-50"/>
  </r>
  <r>
    <s v=""/>
    <x v="113"/>
    <m/>
    <d v="2019-12-10T00:00:00"/>
    <s v="Female"/>
    <d v="2020-12-25T00:00:00"/>
    <d v="2020-06-08T00:00:00"/>
    <m/>
    <m/>
    <x v="0"/>
    <n v="3"/>
    <n v="46"/>
    <n v="8"/>
    <n v="1"/>
    <n v="2020"/>
    <s v="Dec"/>
    <s v="Dec-2020"/>
    <e v="#NUM!"/>
    <s v="1-10"/>
  </r>
  <r>
    <s v=""/>
    <x v="305"/>
    <m/>
    <d v="1993-07-24T00:00:00"/>
    <s v="Male"/>
    <d v="2020-03-14T00:00:00"/>
    <d v="2020-12-01T00:00:00"/>
    <m/>
    <m/>
    <x v="0"/>
    <n v="1"/>
    <n v="50"/>
    <n v="9"/>
    <n v="26"/>
    <n v="2020"/>
    <s v="Mar"/>
    <s v="Mar-2020"/>
    <n v="262"/>
    <s v="21-30"/>
  </r>
  <r>
    <s v=""/>
    <x v="28"/>
    <m/>
    <d v="1999-08-15T00:00:00"/>
    <s v="Female"/>
    <d v="2020-03-06T00:00:00"/>
    <d v="2020-06-13T00:00:00"/>
    <m/>
    <m/>
    <x v="0"/>
    <n v="1"/>
    <n v="12"/>
    <n v="2"/>
    <n v="20"/>
    <n v="2020"/>
    <s v="Mar"/>
    <s v="Mar-2020"/>
    <n v="99"/>
    <s v="21-30"/>
  </r>
  <r>
    <s v=""/>
    <x v="306"/>
    <m/>
    <d v="2003-02-21T00:00:00"/>
    <s v="Male"/>
    <d v="2020-11-11T00:00:00"/>
    <d v="2020-07-15T00:00:00"/>
    <m/>
    <m/>
    <x v="0"/>
    <n v="0"/>
    <n v="54"/>
    <n v="9"/>
    <n v="17"/>
    <n v="2020"/>
    <s v="Nov"/>
    <s v="Nov-2020"/>
    <e v="#NUM!"/>
    <s v="11-20"/>
  </r>
  <r>
    <s v=""/>
    <x v="101"/>
    <m/>
    <d v="2010-01-27T00:00:00"/>
    <s v="Male"/>
    <d v="2020-10-09T00:00:00"/>
    <d v="2020-08-08T00:00:00"/>
    <m/>
    <m/>
    <x v="0"/>
    <n v="3"/>
    <n v="61"/>
    <n v="11"/>
    <n v="10"/>
    <n v="2020"/>
    <s v="Oct"/>
    <s v="Oct-2020"/>
    <e v="#NUM!"/>
    <s v="11-20"/>
  </r>
  <r>
    <s v=""/>
    <x v="282"/>
    <m/>
    <d v="2000-02-24T00:00:00"/>
    <s v="Female"/>
    <d v="2020-10-16T00:00:00"/>
    <d v="2020-03-26T00:00:00"/>
    <m/>
    <m/>
    <x v="0"/>
    <n v="2"/>
    <n v="6"/>
    <n v="1"/>
    <n v="20"/>
    <n v="2020"/>
    <s v="Oct"/>
    <s v="Oct-2020"/>
    <e v="#NUM!"/>
    <s v="21-30"/>
  </r>
  <r>
    <s v=""/>
    <x v="307"/>
    <m/>
    <d v="1950-03-20T00:00:00"/>
    <s v="Male"/>
    <d v="2020-11-23T00:00:00"/>
    <m/>
    <d v="2021-01-15T00:00:00"/>
    <m/>
    <x v="0"/>
    <n v="2"/>
    <n v="32"/>
    <n v="6"/>
    <n v="70"/>
    <n v="2020"/>
    <s v="Nov"/>
    <s v="Nov-2020"/>
    <s v=""/>
    <s v="71-80"/>
  </r>
  <r>
    <s v=""/>
    <x v="308"/>
    <m/>
    <d v="1968-09-13T00:00:00"/>
    <s v="Female"/>
    <d v="2020-04-24T00:00:00"/>
    <d v="2020-04-22T00:00:00"/>
    <m/>
    <m/>
    <x v="0"/>
    <n v="3"/>
    <n v="71"/>
    <n v="12"/>
    <n v="51"/>
    <n v="2020"/>
    <s v="Apr"/>
    <s v="Apr-2020"/>
    <e v="#NUM!"/>
    <s v="51-60"/>
  </r>
  <r>
    <s v=""/>
    <x v="254"/>
    <m/>
    <d v="1971-08-26T00:00:00"/>
    <s v="Female"/>
    <d v="2020-09-01T00:00:00"/>
    <d v="2020-11-10T00:00:00"/>
    <m/>
    <m/>
    <x v="0"/>
    <n v="2"/>
    <n v="31"/>
    <n v="6"/>
    <n v="49"/>
    <n v="2020"/>
    <s v="Sep"/>
    <s v="Sep-2020"/>
    <n v="70"/>
    <s v="41-50"/>
  </r>
  <r>
    <s v=""/>
    <x v="309"/>
    <m/>
    <d v="1982-11-07T00:00:00"/>
    <s v="Male"/>
    <d v="2020-06-13T00:00:00"/>
    <d v="2020-09-26T00:00:00"/>
    <m/>
    <m/>
    <x v="0"/>
    <n v="0"/>
    <n v="28"/>
    <n v="5"/>
    <n v="37"/>
    <n v="2020"/>
    <s v="Jun"/>
    <s v="Jun-2020"/>
    <n v="105"/>
    <s v="31-40"/>
  </r>
  <r>
    <s v=""/>
    <x v="310"/>
    <m/>
    <d v="1950-08-17T00:00:00"/>
    <s v="Female"/>
    <d v="2020-03-05T00:00:00"/>
    <d v="2020-08-26T00:00:00"/>
    <m/>
    <m/>
    <x v="0"/>
    <n v="1"/>
    <n v="54"/>
    <n v="9"/>
    <n v="69"/>
    <n v="2020"/>
    <s v="Mar"/>
    <s v="Mar-2020"/>
    <n v="174"/>
    <s v="61-70"/>
  </r>
  <r>
    <s v=""/>
    <x v="311"/>
    <m/>
    <d v="1950-07-21T00:00:00"/>
    <s v="Male"/>
    <d v="2020-08-15T00:00:00"/>
    <d v="2020-07-29T00:00:00"/>
    <m/>
    <m/>
    <x v="0"/>
    <n v="3"/>
    <n v="9"/>
    <n v="2"/>
    <n v="70"/>
    <n v="2020"/>
    <s v="Aug"/>
    <s v="Aug-2020"/>
    <e v="#NUM!"/>
    <s v="71-80"/>
  </r>
  <r>
    <s v=""/>
    <x v="312"/>
    <m/>
    <d v="2000-10-06T00:00:00"/>
    <s v="Female"/>
    <d v="2020-12-16T00:00:00"/>
    <d v="2020-11-08T00:00:00"/>
    <m/>
    <m/>
    <x v="0"/>
    <n v="1"/>
    <n v="70"/>
    <n v="12"/>
    <n v="20"/>
    <n v="2020"/>
    <s v="Dec"/>
    <s v="Dec-2020"/>
    <e v="#NUM!"/>
    <s v="21-30"/>
  </r>
  <r>
    <s v=""/>
    <x v="313"/>
    <m/>
    <d v="1988-10-11T00:00:00"/>
    <s v="Male"/>
    <d v="2020-02-17T00:00:00"/>
    <d v="2021-01-06T00:00:00"/>
    <m/>
    <m/>
    <x v="0"/>
    <n v="3"/>
    <n v="18"/>
    <n v="3"/>
    <n v="31"/>
    <n v="2020"/>
    <s v="Feb"/>
    <s v="Feb-2020"/>
    <n v="324"/>
    <s v="31-40"/>
  </r>
  <r>
    <s v=""/>
    <x v="59"/>
    <m/>
    <d v="2005-05-11T00:00:00"/>
    <s v="Male"/>
    <d v="2020-07-25T00:00:00"/>
    <d v="2020-01-22T00:00:00"/>
    <m/>
    <m/>
    <x v="0"/>
    <n v="0"/>
    <n v="3"/>
    <n v="1"/>
    <n v="15"/>
    <n v="2020"/>
    <s v="Jul"/>
    <s v="Jul-2020"/>
    <e v="#NUM!"/>
    <s v="11-20"/>
  </r>
  <r>
    <s v=""/>
    <x v="314"/>
    <m/>
    <d v="1986-09-21T00:00:00"/>
    <s v="Male"/>
    <d v="2020-10-19T00:00:00"/>
    <d v="2021-01-02T00:00:00"/>
    <m/>
    <m/>
    <x v="0"/>
    <n v="4"/>
    <n v="41"/>
    <n v="7"/>
    <n v="34"/>
    <n v="2020"/>
    <s v="Oct"/>
    <s v="Oct-2020"/>
    <n v="75"/>
    <s v="31-40"/>
  </r>
  <r>
    <s v=""/>
    <x v="315"/>
    <m/>
    <d v="2001-11-03T00:00:00"/>
    <s v="Male"/>
    <d v="2020-06-05T00:00:00"/>
    <d v="2020-08-01T00:00:00"/>
    <m/>
    <m/>
    <x v="0"/>
    <n v="0"/>
    <n v="72"/>
    <n v="12"/>
    <n v="18"/>
    <n v="2020"/>
    <s v="Jun"/>
    <s v="Jun-2020"/>
    <n v="57"/>
    <s v="11-2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01">
  <r>
    <n v="1"/>
    <n v="196"/>
    <s v="Sachin Jain"/>
    <d v="1976-05-20T00:00:00"/>
    <s v="Male"/>
    <d v="2020-10-16T00:00:00"/>
    <d v="2020-10-26T00:00:00"/>
    <m/>
    <m/>
    <s v="No"/>
    <n v="1"/>
    <n v="17"/>
    <n v="3"/>
    <n v="44"/>
    <x v="0"/>
    <s v="Oct"/>
    <s v="Oct-2020"/>
    <n v="10"/>
    <s v="41-50"/>
  </r>
  <r>
    <s v=""/>
    <n v="555"/>
    <m/>
    <d v="2000-05-28T00:00:00"/>
    <s v="Male"/>
    <d v="2020-05-17T00:00:00"/>
    <d v="2020-05-28T00:00:00"/>
    <m/>
    <m/>
    <s v="No"/>
    <n v="1"/>
    <n v="47"/>
    <n v="8"/>
    <n v="19"/>
    <x v="0"/>
    <s v="May"/>
    <s v="May-2020"/>
    <n v="11"/>
    <s v="11-20"/>
  </r>
  <r>
    <s v=""/>
    <n v="611"/>
    <m/>
    <d v="2012-02-10T00:00:00"/>
    <s v="Male"/>
    <d v="2020-01-08T00:00:00"/>
    <d v="2020-07-21T00:00:00"/>
    <m/>
    <m/>
    <s v="No"/>
    <n v="3"/>
    <n v="51"/>
    <n v="9"/>
    <n v="7"/>
    <x v="0"/>
    <s v="Jan"/>
    <s v="Jan-2020"/>
    <n v="195"/>
    <s v="1-10"/>
  </r>
  <r>
    <s v=""/>
    <n v="550"/>
    <m/>
    <d v="1983-08-12T00:00:00"/>
    <s v="Female"/>
    <d v="2020-11-07T00:00:00"/>
    <d v="2020-12-13T00:00:00"/>
    <m/>
    <m/>
    <s v="No"/>
    <n v="3"/>
    <n v="46"/>
    <n v="8"/>
    <n v="37"/>
    <x v="0"/>
    <s v="Nov"/>
    <s v="Nov-2020"/>
    <n v="36"/>
    <s v="31-40"/>
  </r>
  <r>
    <s v=""/>
    <n v="688"/>
    <m/>
    <d v="1997-10-22T00:00:00"/>
    <s v="Male"/>
    <d v="2020-03-11T00:00:00"/>
    <d v="2020-11-21T00:00:00"/>
    <m/>
    <m/>
    <s v="No"/>
    <n v="1"/>
    <n v="58"/>
    <n v="10"/>
    <n v="22"/>
    <x v="0"/>
    <s v="Mar"/>
    <s v="Mar-2020"/>
    <n v="255"/>
    <s v="21-30"/>
  </r>
  <r>
    <s v=""/>
    <n v="420"/>
    <m/>
    <d v="2003-08-20T00:00:00"/>
    <s v="Female"/>
    <d v="2020-04-22T00:00:00"/>
    <d v="2020-11-25T00:00:00"/>
    <m/>
    <m/>
    <s v="No"/>
    <n v="4"/>
    <n v="35"/>
    <n v="6"/>
    <n v="16"/>
    <x v="0"/>
    <s v="Apr"/>
    <s v="Apr-2020"/>
    <n v="217"/>
    <s v="11-20"/>
  </r>
  <r>
    <s v=""/>
    <n v="223"/>
    <m/>
    <d v="1957-04-26T00:00:00"/>
    <s v="Male"/>
    <d v="2020-07-08T00:00:00"/>
    <m/>
    <d v="2020-05-03T00:00:00"/>
    <m/>
    <s v="No"/>
    <n v="2"/>
    <n v="19"/>
    <n v="4"/>
    <n v="63"/>
    <x v="0"/>
    <s v="Jul"/>
    <s v="Jul-2020"/>
    <s v=""/>
    <s v="61-70"/>
  </r>
  <r>
    <s v=""/>
    <n v="751"/>
    <m/>
    <d v="1965-11-03T00:00:00"/>
    <s v="Female"/>
    <d v="2020-10-18T00:00:00"/>
    <d v="2020-11-18T00:00:00"/>
    <m/>
    <m/>
    <s v="No"/>
    <n v="2"/>
    <n v="63"/>
    <n v="11"/>
    <n v="54"/>
    <x v="0"/>
    <s v="Oct"/>
    <s v="Oct-2020"/>
    <n v="31"/>
    <s v="51-60"/>
  </r>
  <r>
    <s v=""/>
    <n v="339"/>
    <m/>
    <d v="1992-03-19T00:00:00"/>
    <s v="Male"/>
    <d v="2020-10-14T00:00:00"/>
    <d v="2020-10-20T00:00:00"/>
    <m/>
    <m/>
    <s v="No"/>
    <n v="1"/>
    <n v="29"/>
    <n v="5"/>
    <n v="28"/>
    <x v="0"/>
    <s v="Oct"/>
    <s v="Oct-2020"/>
    <n v="6"/>
    <s v="21-30"/>
  </r>
  <r>
    <s v=""/>
    <n v="839"/>
    <m/>
    <d v="2010-02-15T00:00:00"/>
    <s v="Female"/>
    <d v="2020-01-19T00:00:00"/>
    <d v="2020-09-11T00:00:00"/>
    <m/>
    <m/>
    <s v="No"/>
    <n v="3"/>
    <n v="70"/>
    <n v="12"/>
    <n v="9"/>
    <x v="0"/>
    <s v="Jan"/>
    <s v="Jan-2020"/>
    <n v="236"/>
    <s v="1-10"/>
  </r>
  <r>
    <s v=""/>
    <n v="648"/>
    <m/>
    <d v="2013-10-18T00:00:00"/>
    <s v="Female"/>
    <d v="2020-04-22T00:00:00"/>
    <d v="2020-08-04T00:00:00"/>
    <m/>
    <m/>
    <s v="No"/>
    <n v="4"/>
    <n v="54"/>
    <n v="9"/>
    <n v="6"/>
    <x v="0"/>
    <s v="Apr"/>
    <s v="Apr-2020"/>
    <n v="104"/>
    <s v="1-10"/>
  </r>
  <r>
    <s v=""/>
    <n v="222"/>
    <m/>
    <d v="2010-12-01T00:00:00"/>
    <s v="Male"/>
    <d v="2020-09-26T00:00:00"/>
    <d v="2020-05-22T00:00:00"/>
    <m/>
    <m/>
    <s v="No"/>
    <n v="2"/>
    <n v="19"/>
    <n v="4"/>
    <n v="9"/>
    <x v="0"/>
    <s v="Sep"/>
    <s v="Sep-2020"/>
    <e v="#NUM!"/>
    <s v="1-10"/>
  </r>
  <r>
    <s v=""/>
    <n v="545"/>
    <m/>
    <d v="2019-07-05T00:00:00"/>
    <s v="Male"/>
    <d v="2020-11-25T00:00:00"/>
    <d v="2020-05-02T00:00:00"/>
    <m/>
    <m/>
    <s v="No"/>
    <n v="1"/>
    <n v="46"/>
    <n v="8"/>
    <n v="1"/>
    <x v="0"/>
    <s v="Nov"/>
    <s v="Nov-2020"/>
    <e v="#NUM!"/>
    <s v="1-10"/>
  </r>
  <r>
    <s v=""/>
    <n v="529"/>
    <m/>
    <d v="1965-06-10T00:00:00"/>
    <s v="Female"/>
    <d v="2020-03-27T00:00:00"/>
    <d v="2020-11-13T00:00:00"/>
    <m/>
    <m/>
    <s v="No"/>
    <n v="0"/>
    <n v="45"/>
    <n v="8"/>
    <n v="54"/>
    <x v="0"/>
    <s v="Mar"/>
    <s v="Mar-2020"/>
    <n v="231"/>
    <s v="51-60"/>
  </r>
  <r>
    <s v=""/>
    <n v="56"/>
    <m/>
    <d v="2013-06-25T00:00:00"/>
    <s v="Female"/>
    <d v="2020-05-28T00:00:00"/>
    <d v="2020-11-03T00:00:00"/>
    <m/>
    <m/>
    <s v="No"/>
    <n v="2"/>
    <n v="5"/>
    <n v="1"/>
    <n v="6"/>
    <x v="0"/>
    <s v="May"/>
    <s v="May-2020"/>
    <n v="159"/>
    <s v="1-10"/>
  </r>
  <r>
    <s v=""/>
    <n v="508"/>
    <m/>
    <d v="2011-05-10T00:00:00"/>
    <s v="Male"/>
    <d v="2020-10-19T00:00:00"/>
    <d v="2020-05-22T00:00:00"/>
    <m/>
    <m/>
    <s v="No"/>
    <n v="1"/>
    <n v="43"/>
    <n v="8"/>
    <n v="9"/>
    <x v="0"/>
    <s v="Oct"/>
    <s v="Oct-2020"/>
    <e v="#NUM!"/>
    <s v="1-10"/>
  </r>
  <r>
    <s v=""/>
    <n v="171"/>
    <m/>
    <d v="2001-04-27T00:00:00"/>
    <s v="Male"/>
    <d v="2020-06-25T00:00:00"/>
    <d v="2020-05-21T00:00:00"/>
    <m/>
    <m/>
    <s v="No"/>
    <n v="1"/>
    <n v="15"/>
    <n v="3"/>
    <n v="19"/>
    <x v="0"/>
    <s v="Jun"/>
    <s v="Jun-2020"/>
    <e v="#NUM!"/>
    <s v="11-20"/>
  </r>
  <r>
    <s v=""/>
    <n v="470"/>
    <m/>
    <d v="1986-02-09T00:00:00"/>
    <s v="Female"/>
    <d v="2020-01-02T00:00:00"/>
    <d v="2020-10-05T00:00:00"/>
    <m/>
    <m/>
    <s v="No"/>
    <n v="0"/>
    <n v="40"/>
    <n v="7"/>
    <n v="33"/>
    <x v="0"/>
    <s v="Jan"/>
    <s v="Jan-2020"/>
    <n v="277"/>
    <s v="31-40"/>
  </r>
  <r>
    <s v=""/>
    <n v="655"/>
    <m/>
    <d v="1975-11-14T00:00:00"/>
    <s v="Female"/>
    <d v="2020-11-20T00:00:00"/>
    <d v="2020-04-07T00:00:00"/>
    <m/>
    <m/>
    <s v="No"/>
    <n v="2"/>
    <n v="55"/>
    <n v="10"/>
    <n v="45"/>
    <x v="0"/>
    <s v="Nov"/>
    <s v="Nov-2020"/>
    <e v="#NUM!"/>
    <s v="41-50"/>
  </r>
  <r>
    <s v=""/>
    <n v="102"/>
    <m/>
    <d v="1988-11-26T00:00:00"/>
    <s v="Male"/>
    <d v="2020-03-17T00:00:00"/>
    <d v="2020-07-30T00:00:00"/>
    <m/>
    <m/>
    <s v="No"/>
    <n v="2"/>
    <n v="9"/>
    <n v="2"/>
    <n v="31"/>
    <x v="0"/>
    <s v="Mar"/>
    <s v="Mar-2020"/>
    <n v="135"/>
    <s v="31-40"/>
  </r>
  <r>
    <s v=""/>
    <n v="47"/>
    <m/>
    <d v="1950-05-13T00:00:00"/>
    <s v="Female"/>
    <d v="2020-11-08T00:00:00"/>
    <d v="2020-07-18T00:00:00"/>
    <m/>
    <m/>
    <s v="No"/>
    <n v="3"/>
    <n v="4"/>
    <n v="1"/>
    <n v="70"/>
    <x v="0"/>
    <s v="Nov"/>
    <s v="Nov-2020"/>
    <e v="#NUM!"/>
    <s v="71-80"/>
  </r>
  <r>
    <s v=""/>
    <n v="101"/>
    <m/>
    <d v="1994-06-11T00:00:00"/>
    <s v="Female"/>
    <d v="2020-02-07T00:00:00"/>
    <d v="2020-08-29T00:00:00"/>
    <m/>
    <m/>
    <s v="No"/>
    <n v="1"/>
    <n v="9"/>
    <n v="2"/>
    <n v="25"/>
    <x v="0"/>
    <s v="Feb"/>
    <s v="Feb-2020"/>
    <n v="204"/>
    <s v="21-30"/>
  </r>
  <r>
    <s v=""/>
    <n v="163"/>
    <m/>
    <d v="2015-10-06T00:00:00"/>
    <s v="Male"/>
    <d v="2020-09-05T00:00:00"/>
    <d v="2020-02-29T00:00:00"/>
    <m/>
    <m/>
    <s v="No"/>
    <n v="2"/>
    <n v="14"/>
    <n v="3"/>
    <n v="4"/>
    <x v="0"/>
    <s v="Sep"/>
    <s v="Sep-2020"/>
    <e v="#NUM!"/>
    <s v="1-10"/>
  </r>
  <r>
    <s v=""/>
    <n v="223"/>
    <m/>
    <d v="1954-12-13T00:00:00"/>
    <s v="Female"/>
    <d v="2020-05-15T00:00:00"/>
    <d v="2020-10-21T00:00:00"/>
    <m/>
    <m/>
    <s v="No"/>
    <n v="2"/>
    <n v="19"/>
    <n v="4"/>
    <n v="65"/>
    <x v="0"/>
    <s v="May"/>
    <s v="May-2020"/>
    <n v="159"/>
    <s v="61-70"/>
  </r>
  <r>
    <s v=""/>
    <n v="73"/>
    <m/>
    <d v="1957-03-15T00:00:00"/>
    <s v="Female"/>
    <d v="2020-11-20T00:00:00"/>
    <d v="2020-11-20T00:00:00"/>
    <m/>
    <m/>
    <s v="No"/>
    <n v="0"/>
    <n v="7"/>
    <n v="2"/>
    <n v="63"/>
    <x v="0"/>
    <s v="Nov"/>
    <s v="Nov-2020"/>
    <n v="0"/>
    <s v="61-70"/>
  </r>
  <r>
    <s v=""/>
    <n v="427"/>
    <m/>
    <d v="2016-04-17T00:00:00"/>
    <s v="Male"/>
    <d v="2020-10-07T00:00:00"/>
    <d v="2020-07-02T00:00:00"/>
    <m/>
    <m/>
    <s v="No"/>
    <n v="2"/>
    <n v="36"/>
    <n v="6"/>
    <n v="4"/>
    <x v="0"/>
    <s v="Oct"/>
    <s v="Oct-2020"/>
    <e v="#NUM!"/>
    <s v="1-10"/>
  </r>
  <r>
    <s v=""/>
    <n v="215"/>
    <m/>
    <d v="1980-07-23T00:00:00"/>
    <s v="Male"/>
    <d v="2020-05-07T00:00:00"/>
    <d v="2020-10-27T00:00:00"/>
    <m/>
    <m/>
    <s v="No"/>
    <n v="3"/>
    <n v="18"/>
    <n v="3"/>
    <n v="39"/>
    <x v="0"/>
    <s v="May"/>
    <s v="May-2020"/>
    <n v="173"/>
    <s v="31-40"/>
  </r>
  <r>
    <s v=""/>
    <n v="203"/>
    <m/>
    <d v="2001-10-27T00:00:00"/>
    <s v="Female"/>
    <d v="2020-06-18T00:00:00"/>
    <d v="2020-09-27T00:00:00"/>
    <m/>
    <m/>
    <s v="No"/>
    <n v="3"/>
    <n v="17"/>
    <n v="3"/>
    <n v="18"/>
    <x v="0"/>
    <s v="Jun"/>
    <s v="Jun-2020"/>
    <n v="101"/>
    <s v="11-20"/>
  </r>
  <r>
    <s v=""/>
    <n v="470"/>
    <m/>
    <d v="1965-06-09T00:00:00"/>
    <s v="Female"/>
    <d v="2020-10-13T00:00:00"/>
    <m/>
    <d v="2020-02-19T00:00:00"/>
    <m/>
    <s v="No"/>
    <n v="0"/>
    <n v="40"/>
    <n v="7"/>
    <n v="55"/>
    <x v="0"/>
    <s v="Oct"/>
    <s v="Oct-2020"/>
    <s v=""/>
    <s v="51-60"/>
  </r>
  <r>
    <s v=""/>
    <n v="172"/>
    <m/>
    <d v="2016-03-20T00:00:00"/>
    <s v="Male"/>
    <d v="2020-08-04T00:00:00"/>
    <m/>
    <d v="2020-05-02T00:00:00"/>
    <m/>
    <s v="No"/>
    <n v="1"/>
    <n v="15"/>
    <n v="3"/>
    <n v="4"/>
    <x v="0"/>
    <s v="Aug"/>
    <s v="Aug-2020"/>
    <s v=""/>
    <s v="1-10"/>
  </r>
  <r>
    <s v=""/>
    <n v="137"/>
    <m/>
    <d v="2004-04-23T00:00:00"/>
    <s v="Male"/>
    <d v="2020-10-10T00:00:00"/>
    <m/>
    <d v="2020-07-27T00:00:00"/>
    <m/>
    <s v="No"/>
    <n v="1"/>
    <n v="12"/>
    <n v="2"/>
    <n v="16"/>
    <x v="0"/>
    <s v="Oct"/>
    <s v="Oct-2020"/>
    <s v=""/>
    <s v="11-20"/>
  </r>
  <r>
    <s v=""/>
    <n v="83"/>
    <m/>
    <d v="1955-01-03T00:00:00"/>
    <s v="Male"/>
    <d v="2020-06-04T00:00:00"/>
    <m/>
    <d v="2020-03-09T00:00:00"/>
    <m/>
    <s v="No"/>
    <n v="3"/>
    <n v="7"/>
    <n v="2"/>
    <n v="65"/>
    <x v="0"/>
    <s v="Jun"/>
    <s v="Jun-2020"/>
    <s v=""/>
    <s v="61-70"/>
  </r>
  <r>
    <s v=""/>
    <n v="150"/>
    <m/>
    <d v="1968-08-12T00:00:00"/>
    <s v="Male"/>
    <d v="2020-09-03T00:00:00"/>
    <d v="2020-02-19T00:00:00"/>
    <m/>
    <m/>
    <s v="No"/>
    <n v="2"/>
    <n v="13"/>
    <n v="3"/>
    <n v="52"/>
    <x v="0"/>
    <s v="Sep"/>
    <s v="Sep-2020"/>
    <e v="#NUM!"/>
    <s v="51-60"/>
  </r>
  <r>
    <s v=""/>
    <n v="713"/>
    <m/>
    <d v="2004-06-07T00:00:00"/>
    <s v="Female"/>
    <d v="2020-07-20T00:00:00"/>
    <d v="2020-05-13T00:00:00"/>
    <m/>
    <m/>
    <s v="No"/>
    <n v="1"/>
    <n v="60"/>
    <n v="10"/>
    <n v="16"/>
    <x v="0"/>
    <s v="Jul"/>
    <s v="Jul-2020"/>
    <e v="#NUM!"/>
    <s v="11-20"/>
  </r>
  <r>
    <s v=""/>
    <n v="28"/>
    <m/>
    <d v="1972-09-22T00:00:00"/>
    <s v="Female"/>
    <d v="2020-01-20T00:00:00"/>
    <d v="2020-10-20T00:00:00"/>
    <m/>
    <m/>
    <s v="No"/>
    <n v="1"/>
    <n v="3"/>
    <n v="1"/>
    <n v="47"/>
    <x v="0"/>
    <s v="Jan"/>
    <s v="Jan-2020"/>
    <n v="274"/>
    <s v="41-50"/>
  </r>
  <r>
    <s v=""/>
    <n v="402"/>
    <m/>
    <d v="2004-10-17T00:00:00"/>
    <s v="Female"/>
    <d v="2020-07-15T00:00:00"/>
    <d v="2020-04-26T00:00:00"/>
    <m/>
    <m/>
    <s v="No"/>
    <n v="2"/>
    <n v="34"/>
    <n v="6"/>
    <n v="15"/>
    <x v="0"/>
    <s v="Jul"/>
    <s v="Jul-2020"/>
    <e v="#NUM!"/>
    <s v="11-20"/>
  </r>
  <r>
    <s v=""/>
    <n v="341"/>
    <m/>
    <d v="1988-06-09T00:00:00"/>
    <s v="Male"/>
    <d v="2020-09-08T00:00:00"/>
    <d v="2020-01-21T00:00:00"/>
    <m/>
    <m/>
    <s v="No"/>
    <n v="1"/>
    <n v="29"/>
    <n v="5"/>
    <n v="32"/>
    <x v="0"/>
    <s v="Sep"/>
    <s v="Sep-2020"/>
    <e v="#NUM!"/>
    <s v="31-40"/>
  </r>
  <r>
    <s v=""/>
    <n v="718"/>
    <m/>
    <d v="1953-03-07T00:00:00"/>
    <s v="Female"/>
    <d v="2020-04-05T00:00:00"/>
    <d v="2020-10-02T00:00:00"/>
    <m/>
    <m/>
    <s v="No"/>
    <n v="3"/>
    <n v="60"/>
    <n v="10"/>
    <n v="67"/>
    <x v="0"/>
    <s v="Apr"/>
    <s v="Apr-2020"/>
    <n v="180"/>
    <s v="61-70"/>
  </r>
  <r>
    <s v=""/>
    <n v="593"/>
    <m/>
    <d v="1960-06-02T00:00:00"/>
    <s v="Female"/>
    <d v="2020-10-07T00:00:00"/>
    <d v="2021-01-08T00:00:00"/>
    <m/>
    <m/>
    <s v="No"/>
    <n v="1"/>
    <n v="50"/>
    <n v="9"/>
    <n v="60"/>
    <x v="0"/>
    <s v="Oct"/>
    <s v="Oct-2020"/>
    <n v="93"/>
    <s v="61-70"/>
  </r>
  <r>
    <s v=""/>
    <n v="744"/>
    <m/>
    <d v="2000-06-01T00:00:00"/>
    <s v="Female"/>
    <d v="2020-12-20T00:00:00"/>
    <d v="2020-06-03T00:00:00"/>
    <m/>
    <m/>
    <s v="No"/>
    <n v="4"/>
    <n v="62"/>
    <n v="11"/>
    <n v="20"/>
    <x v="0"/>
    <s v="Dec"/>
    <s v="Dec-2020"/>
    <e v="#NUM!"/>
    <s v="21-30"/>
  </r>
  <r>
    <s v=""/>
    <n v="404"/>
    <m/>
    <d v="1964-01-03T00:00:00"/>
    <s v="Female"/>
    <d v="2020-06-25T00:00:00"/>
    <d v="2020-02-05T00:00:00"/>
    <m/>
    <m/>
    <s v="No"/>
    <n v="2"/>
    <n v="34"/>
    <n v="6"/>
    <n v="56"/>
    <x v="0"/>
    <s v="Jun"/>
    <s v="Jun-2020"/>
    <e v="#NUM!"/>
    <s v="51-60"/>
  </r>
  <r>
    <s v=""/>
    <n v="74"/>
    <m/>
    <d v="2010-02-13T00:00:00"/>
    <s v="Male"/>
    <d v="2020-01-19T00:00:00"/>
    <d v="2020-05-09T00:00:00"/>
    <m/>
    <m/>
    <s v="No"/>
    <n v="0"/>
    <n v="7"/>
    <n v="2"/>
    <n v="9"/>
    <x v="0"/>
    <s v="Jan"/>
    <s v="Jan-2020"/>
    <n v="111"/>
    <s v="1-10"/>
  </r>
  <r>
    <s v=""/>
    <n v="174"/>
    <m/>
    <d v="1959-04-08T00:00:00"/>
    <s v="Female"/>
    <d v="2020-06-04T00:00:00"/>
    <d v="2020-01-29T00:00:00"/>
    <m/>
    <m/>
    <s v="No"/>
    <n v="2"/>
    <n v="15"/>
    <n v="3"/>
    <n v="61"/>
    <x v="0"/>
    <s v="Jun"/>
    <s v="Jun-2020"/>
    <e v="#NUM!"/>
    <s v="61-70"/>
  </r>
  <r>
    <s v=""/>
    <n v="32"/>
    <m/>
    <d v="2003-07-06T00:00:00"/>
    <s v="Male"/>
    <d v="2020-11-03T00:00:00"/>
    <d v="2020-06-25T00:00:00"/>
    <m/>
    <m/>
    <s v="No"/>
    <n v="2"/>
    <n v="3"/>
    <n v="1"/>
    <n v="17"/>
    <x v="0"/>
    <s v="Nov"/>
    <s v="Nov-2020"/>
    <e v="#NUM!"/>
    <s v="11-20"/>
  </r>
  <r>
    <s v=""/>
    <n v="148"/>
    <m/>
    <d v="1975-03-20T00:00:00"/>
    <s v="Male"/>
    <d v="2020-03-14T00:00:00"/>
    <d v="2020-02-28T00:00:00"/>
    <m/>
    <m/>
    <s v="No"/>
    <n v="1"/>
    <n v="13"/>
    <n v="3"/>
    <n v="44"/>
    <x v="0"/>
    <s v="Mar"/>
    <s v="Mar-2020"/>
    <e v="#NUM!"/>
    <s v="41-50"/>
  </r>
  <r>
    <s v=""/>
    <n v="766"/>
    <m/>
    <d v="1983-02-10T00:00:00"/>
    <s v="Female"/>
    <d v="2020-04-21T00:00:00"/>
    <d v="2020-09-06T00:00:00"/>
    <m/>
    <m/>
    <s v="No"/>
    <n v="3"/>
    <n v="64"/>
    <n v="11"/>
    <n v="37"/>
    <x v="0"/>
    <s v="Apr"/>
    <s v="Apr-2020"/>
    <n v="138"/>
    <s v="31-40"/>
  </r>
  <r>
    <s v=""/>
    <n v="467"/>
    <m/>
    <d v="1952-05-21T00:00:00"/>
    <s v="Male"/>
    <d v="2020-06-05T00:00:00"/>
    <d v="2020-05-05T00:00:00"/>
    <m/>
    <m/>
    <s v="No"/>
    <n v="3"/>
    <n v="39"/>
    <n v="7"/>
    <n v="68"/>
    <x v="0"/>
    <s v="Jun"/>
    <s v="Jun-2020"/>
    <e v="#NUM!"/>
    <s v="61-70"/>
  </r>
  <r>
    <s v=""/>
    <n v="708"/>
    <m/>
    <d v="1989-09-09T00:00:00"/>
    <s v="Male"/>
    <d v="2020-03-03T00:00:00"/>
    <d v="2020-12-16T00:00:00"/>
    <m/>
    <m/>
    <s v="No"/>
    <n v="4"/>
    <n v="59"/>
    <n v="10"/>
    <n v="30"/>
    <x v="0"/>
    <s v="Mar"/>
    <s v="Mar-2020"/>
    <n v="288"/>
    <s v="31-40"/>
  </r>
  <r>
    <s v=""/>
    <n v="634"/>
    <m/>
    <d v="1978-01-21T00:00:00"/>
    <s v="Male"/>
    <d v="2020-05-05T00:00:00"/>
    <d v="2020-02-25T00:00:00"/>
    <m/>
    <m/>
    <s v="No"/>
    <n v="3"/>
    <n v="53"/>
    <n v="9"/>
    <n v="42"/>
    <x v="0"/>
    <s v="May"/>
    <s v="May-2020"/>
    <e v="#NUM!"/>
    <s v="41-50"/>
  </r>
  <r>
    <s v=""/>
    <n v="109"/>
    <m/>
    <d v="1966-06-15T00:00:00"/>
    <s v="Female"/>
    <d v="2020-09-12T00:00:00"/>
    <d v="2020-10-27T00:00:00"/>
    <m/>
    <m/>
    <s v="No"/>
    <n v="0"/>
    <n v="10"/>
    <n v="2"/>
    <n v="54"/>
    <x v="0"/>
    <s v="Sep"/>
    <s v="Sep-2020"/>
    <n v="45"/>
    <s v="51-60"/>
  </r>
  <r>
    <s v=""/>
    <n v="703"/>
    <m/>
    <d v="1954-03-26T00:00:00"/>
    <s v="Female"/>
    <d v="2020-12-04T00:00:00"/>
    <d v="2020-06-05T00:00:00"/>
    <m/>
    <m/>
    <s v="No"/>
    <n v="2"/>
    <n v="59"/>
    <n v="10"/>
    <n v="66"/>
    <x v="0"/>
    <s v="Dec"/>
    <s v="Dec-2020"/>
    <e v="#NUM!"/>
    <s v="61-70"/>
  </r>
  <r>
    <s v=""/>
    <n v="683"/>
    <m/>
    <d v="1973-02-15T00:00:00"/>
    <s v="Female"/>
    <d v="2020-11-07T00:00:00"/>
    <m/>
    <d v="2021-01-01T00:00:00"/>
    <m/>
    <s v="No"/>
    <n v="3"/>
    <n v="57"/>
    <n v="10"/>
    <n v="47"/>
    <x v="0"/>
    <s v="Nov"/>
    <s v="Nov-2020"/>
    <s v=""/>
    <s v="41-50"/>
  </r>
  <r>
    <s v=""/>
    <n v="669"/>
    <m/>
    <d v="1992-12-15T00:00:00"/>
    <s v="Male"/>
    <d v="2020-08-10T00:00:00"/>
    <d v="2020-01-29T00:00:00"/>
    <m/>
    <m/>
    <s v="No"/>
    <n v="3"/>
    <n v="56"/>
    <n v="10"/>
    <n v="27"/>
    <x v="0"/>
    <s v="Aug"/>
    <s v="Aug-2020"/>
    <e v="#NUM!"/>
    <s v="21-30"/>
  </r>
  <r>
    <s v=""/>
    <n v="554"/>
    <m/>
    <d v="1974-08-19T00:00:00"/>
    <s v="Female"/>
    <d v="2020-12-07T00:00:00"/>
    <d v="2020-03-14T00:00:00"/>
    <m/>
    <m/>
    <s v="No"/>
    <n v="0"/>
    <n v="47"/>
    <n v="8"/>
    <n v="46"/>
    <x v="0"/>
    <s v="Dec"/>
    <s v="Dec-2020"/>
    <e v="#NUM!"/>
    <s v="41-50"/>
  </r>
  <r>
    <s v=""/>
    <n v="409"/>
    <m/>
    <d v="2001-05-03T00:00:00"/>
    <s v="Female"/>
    <d v="2020-09-19T00:00:00"/>
    <d v="2021-01-16T00:00:00"/>
    <m/>
    <m/>
    <s v="No"/>
    <n v="0"/>
    <n v="35"/>
    <n v="6"/>
    <n v="19"/>
    <x v="0"/>
    <s v="Sep"/>
    <s v="Sep-2020"/>
    <n v="119"/>
    <s v="11-20"/>
  </r>
  <r>
    <s v=""/>
    <n v="708"/>
    <m/>
    <d v="1974-04-07T00:00:00"/>
    <s v="Female"/>
    <d v="2020-09-17T00:00:00"/>
    <d v="2020-12-12T00:00:00"/>
    <m/>
    <m/>
    <s v="No"/>
    <n v="4"/>
    <n v="59"/>
    <n v="10"/>
    <n v="46"/>
    <x v="0"/>
    <s v="Sep"/>
    <s v="Sep-2020"/>
    <n v="86"/>
    <s v="41-50"/>
  </r>
  <r>
    <s v=""/>
    <n v="767"/>
    <m/>
    <d v="1969-12-26T00:00:00"/>
    <s v="Male"/>
    <d v="2020-08-01T00:00:00"/>
    <d v="2020-05-13T00:00:00"/>
    <m/>
    <m/>
    <s v="No"/>
    <n v="3"/>
    <n v="64"/>
    <n v="11"/>
    <n v="50"/>
    <x v="0"/>
    <s v="Aug"/>
    <s v="Aug-2020"/>
    <e v="#NUM!"/>
    <s v="51-60"/>
  </r>
  <r>
    <s v=""/>
    <n v="828"/>
    <m/>
    <d v="1959-05-02T00:00:00"/>
    <s v="Female"/>
    <d v="2020-02-03T00:00:00"/>
    <d v="2020-07-26T00:00:00"/>
    <m/>
    <m/>
    <s v="No"/>
    <n v="4"/>
    <n v="69"/>
    <n v="12"/>
    <n v="60"/>
    <x v="0"/>
    <s v="Feb"/>
    <s v="Feb-2020"/>
    <n v="174"/>
    <s v="61-70"/>
  </r>
  <r>
    <s v=""/>
    <n v="180"/>
    <m/>
    <d v="1969-02-05T00:00:00"/>
    <s v="Female"/>
    <d v="2020-06-16T00:00:00"/>
    <d v="2020-09-20T00:00:00"/>
    <m/>
    <m/>
    <s v="No"/>
    <n v="4"/>
    <n v="15"/>
    <n v="3"/>
    <n v="51"/>
    <x v="0"/>
    <s v="Jun"/>
    <s v="Jun-2020"/>
    <n v="96"/>
    <s v="51-60"/>
  </r>
  <r>
    <s v=""/>
    <n v="600"/>
    <m/>
    <d v="1984-12-11T00:00:00"/>
    <s v="Male"/>
    <d v="2020-05-22T00:00:00"/>
    <d v="2020-04-04T00:00:00"/>
    <m/>
    <m/>
    <s v="No"/>
    <n v="4"/>
    <n v="50"/>
    <n v="9"/>
    <n v="35"/>
    <x v="0"/>
    <s v="May"/>
    <s v="May-2020"/>
    <e v="#NUM!"/>
    <s v="31-40"/>
  </r>
  <r>
    <s v=""/>
    <n v="468"/>
    <m/>
    <d v="1982-11-22T00:00:00"/>
    <s v="Female"/>
    <d v="2020-11-05T00:00:00"/>
    <d v="2020-01-11T00:00:00"/>
    <m/>
    <m/>
    <s v="No"/>
    <n v="4"/>
    <n v="39"/>
    <n v="7"/>
    <n v="37"/>
    <x v="0"/>
    <s v="Nov"/>
    <s v="Nov-2020"/>
    <e v="#NUM!"/>
    <s v="31-40"/>
  </r>
  <r>
    <s v=""/>
    <n v="523"/>
    <m/>
    <d v="1978-02-08T00:00:00"/>
    <s v="Female"/>
    <d v="2020-10-23T00:00:00"/>
    <d v="2020-05-16T00:00:00"/>
    <m/>
    <m/>
    <s v="No"/>
    <n v="2"/>
    <n v="44"/>
    <n v="8"/>
    <n v="42"/>
    <x v="0"/>
    <s v="Oct"/>
    <s v="Oct-2020"/>
    <e v="#NUM!"/>
    <s v="41-50"/>
  </r>
  <r>
    <s v=""/>
    <n v="26"/>
    <m/>
    <d v="1989-03-04T00:00:00"/>
    <s v="Male"/>
    <d v="2020-06-17T00:00:00"/>
    <d v="2020-08-01T00:00:00"/>
    <m/>
    <m/>
    <s v="No"/>
    <n v="0"/>
    <n v="3"/>
    <n v="1"/>
    <n v="31"/>
    <x v="0"/>
    <s v="Jun"/>
    <s v="Jun-2020"/>
    <n v="45"/>
    <s v="31-40"/>
  </r>
  <r>
    <s v=""/>
    <n v="13"/>
    <m/>
    <d v="1963-11-21T00:00:00"/>
    <s v="Male"/>
    <d v="2020-04-13T00:00:00"/>
    <d v="2020-06-22T00:00:00"/>
    <m/>
    <m/>
    <s v="No"/>
    <n v="0"/>
    <n v="2"/>
    <n v="1"/>
    <n v="56"/>
    <x v="0"/>
    <s v="Apr"/>
    <s v="Apr-2020"/>
    <n v="70"/>
    <s v="51-60"/>
  </r>
  <r>
    <s v=""/>
    <n v="17"/>
    <m/>
    <d v="2012-03-26T00:00:00"/>
    <s v="Female"/>
    <d v="2020-10-12T00:00:00"/>
    <d v="2020-04-19T00:00:00"/>
    <m/>
    <m/>
    <s v="No"/>
    <n v="1"/>
    <n v="2"/>
    <n v="1"/>
    <n v="8"/>
    <x v="0"/>
    <s v="Oct"/>
    <s v="Oct-2020"/>
    <e v="#NUM!"/>
    <s v="1-10"/>
  </r>
  <r>
    <s v=""/>
    <n v="658"/>
    <m/>
    <d v="1996-07-03T00:00:00"/>
    <s v="Male"/>
    <d v="2020-01-21T00:00:00"/>
    <d v="2020-11-27T00:00:00"/>
    <m/>
    <m/>
    <s v="No"/>
    <n v="3"/>
    <n v="55"/>
    <n v="10"/>
    <n v="23"/>
    <x v="0"/>
    <s v="Jan"/>
    <s v="Jan-2020"/>
    <n v="311"/>
    <s v="21-30"/>
  </r>
  <r>
    <s v=""/>
    <n v="796"/>
    <m/>
    <d v="2002-07-15T00:00:00"/>
    <s v="Female"/>
    <d v="2020-10-25T00:00:00"/>
    <d v="2020-11-25T00:00:00"/>
    <m/>
    <m/>
    <s v="No"/>
    <n v="1"/>
    <n v="67"/>
    <n v="12"/>
    <n v="18"/>
    <x v="0"/>
    <s v="Oct"/>
    <s v="Oct-2020"/>
    <n v="31"/>
    <s v="11-20"/>
  </r>
  <r>
    <s v=""/>
    <n v="736"/>
    <m/>
    <d v="1993-06-02T00:00:00"/>
    <s v="Male"/>
    <d v="2020-09-14T00:00:00"/>
    <d v="2020-12-08T00:00:00"/>
    <m/>
    <m/>
    <s v="No"/>
    <n v="1"/>
    <n v="62"/>
    <n v="11"/>
    <n v="27"/>
    <x v="0"/>
    <s v="Sep"/>
    <s v="Sep-2020"/>
    <n v="85"/>
    <s v="21-30"/>
  </r>
  <r>
    <s v=""/>
    <n v="54"/>
    <m/>
    <d v="1957-11-21T00:00:00"/>
    <s v="Male"/>
    <d v="2020-12-13T00:00:00"/>
    <d v="2020-02-14T00:00:00"/>
    <m/>
    <m/>
    <s v="No"/>
    <n v="2"/>
    <n v="5"/>
    <n v="1"/>
    <n v="63"/>
    <x v="0"/>
    <s v="Dec"/>
    <s v="Dec-2020"/>
    <e v="#NUM!"/>
    <s v="61-70"/>
  </r>
  <r>
    <s v=""/>
    <n v="835"/>
    <m/>
    <d v="1977-07-15T00:00:00"/>
    <s v="Female"/>
    <d v="2020-11-19T00:00:00"/>
    <d v="2020-04-01T00:00:00"/>
    <m/>
    <m/>
    <s v="No"/>
    <n v="2"/>
    <n v="70"/>
    <n v="12"/>
    <n v="43"/>
    <x v="0"/>
    <s v="Nov"/>
    <s v="Nov-2020"/>
    <e v="#NUM!"/>
    <s v="41-50"/>
  </r>
  <r>
    <s v=""/>
    <n v="43"/>
    <m/>
    <d v="1965-04-01T00:00:00"/>
    <s v="Female"/>
    <d v="2020-08-12T00:00:00"/>
    <d v="2020-11-02T00:00:00"/>
    <m/>
    <m/>
    <s v="No"/>
    <n v="2"/>
    <n v="4"/>
    <n v="1"/>
    <n v="55"/>
    <x v="0"/>
    <s v="Aug"/>
    <s v="Aug-2020"/>
    <n v="82"/>
    <s v="51-60"/>
  </r>
  <r>
    <s v=""/>
    <n v="91"/>
    <m/>
    <d v="1987-04-20T00:00:00"/>
    <s v="Female"/>
    <d v="2020-04-15T00:00:00"/>
    <m/>
    <d v="2020-03-06T00:00:00"/>
    <m/>
    <s v="No"/>
    <n v="2"/>
    <n v="8"/>
    <n v="2"/>
    <n v="32"/>
    <x v="0"/>
    <s v="Apr"/>
    <s v="Apr-2020"/>
    <s v=""/>
    <s v="31-40"/>
  </r>
  <r>
    <s v=""/>
    <n v="45"/>
    <m/>
    <d v="1954-05-11T00:00:00"/>
    <s v="Male"/>
    <d v="2020-12-14T00:00:00"/>
    <d v="2020-10-12T00:00:00"/>
    <m/>
    <m/>
    <s v="No"/>
    <n v="3"/>
    <n v="4"/>
    <n v="1"/>
    <n v="66"/>
    <x v="0"/>
    <s v="Dec"/>
    <s v="Dec-2020"/>
    <e v="#NUM!"/>
    <s v="61-70"/>
  </r>
  <r>
    <s v=""/>
    <n v="289"/>
    <m/>
    <d v="1964-01-03T00:00:00"/>
    <s v="Female"/>
    <d v="2020-03-14T00:00:00"/>
    <d v="2020-10-20T00:00:00"/>
    <m/>
    <m/>
    <s v="No"/>
    <n v="0"/>
    <n v="25"/>
    <n v="5"/>
    <n v="56"/>
    <x v="0"/>
    <s v="Mar"/>
    <s v="Mar-2020"/>
    <n v="220"/>
    <s v="51-60"/>
  </r>
  <r>
    <s v=""/>
    <n v="732"/>
    <m/>
    <d v="1961-12-24T00:00:00"/>
    <s v="Female"/>
    <d v="2020-12-24T00:00:00"/>
    <d v="2020-03-19T00:00:00"/>
    <m/>
    <m/>
    <s v="No"/>
    <n v="4"/>
    <n v="61"/>
    <n v="11"/>
    <n v="59"/>
    <x v="0"/>
    <s v="Dec"/>
    <s v="Dec-2020"/>
    <e v="#NUM!"/>
    <s v="51-60"/>
  </r>
  <r>
    <s v=""/>
    <n v="237"/>
    <m/>
    <d v="1961-05-19T00:00:00"/>
    <s v="Male"/>
    <d v="2020-09-13T00:00:00"/>
    <d v="2020-05-24T00:00:00"/>
    <m/>
    <m/>
    <s v="No"/>
    <n v="3"/>
    <n v="20"/>
    <n v="4"/>
    <n v="59"/>
    <x v="0"/>
    <s v="Sep"/>
    <s v="Sep-2020"/>
    <e v="#NUM!"/>
    <s v="51-60"/>
  </r>
  <r>
    <s v=""/>
    <n v="568"/>
    <m/>
    <d v="1973-09-21T00:00:00"/>
    <s v="Female"/>
    <d v="2020-07-17T00:00:00"/>
    <d v="2020-07-05T00:00:00"/>
    <m/>
    <m/>
    <s v="No"/>
    <n v="1"/>
    <n v="48"/>
    <n v="8"/>
    <n v="46"/>
    <x v="0"/>
    <s v="Jul"/>
    <s v="Jul-2020"/>
    <e v="#NUM!"/>
    <s v="41-50"/>
  </r>
  <r>
    <s v=""/>
    <n v="760"/>
    <m/>
    <d v="2003-08-06T00:00:00"/>
    <s v="Male"/>
    <d v="2020-10-10T00:00:00"/>
    <d v="2020-03-01T00:00:00"/>
    <m/>
    <m/>
    <s v="No"/>
    <n v="1"/>
    <n v="64"/>
    <n v="11"/>
    <n v="17"/>
    <x v="0"/>
    <s v="Oct"/>
    <s v="Oct-2020"/>
    <e v="#NUM!"/>
    <s v="11-20"/>
  </r>
  <r>
    <s v=""/>
    <n v="862"/>
    <m/>
    <d v="1998-12-12T00:00:00"/>
    <s v="Female"/>
    <d v="2020-10-26T00:00:00"/>
    <d v="2021-01-04T00:00:00"/>
    <m/>
    <m/>
    <s v="No"/>
    <n v="3"/>
    <n v="72"/>
    <n v="12"/>
    <n v="21"/>
    <x v="0"/>
    <s v="Oct"/>
    <s v="Oct-2020"/>
    <n v="70"/>
    <s v="21-30"/>
  </r>
  <r>
    <s v=""/>
    <n v="289"/>
    <m/>
    <d v="2001-01-10T00:00:00"/>
    <s v="Male"/>
    <d v="2020-11-13T00:00:00"/>
    <d v="2020-11-08T00:00:00"/>
    <m/>
    <m/>
    <s v="No"/>
    <n v="0"/>
    <n v="25"/>
    <n v="5"/>
    <n v="19"/>
    <x v="0"/>
    <s v="Nov"/>
    <s v="Nov-2020"/>
    <e v="#NUM!"/>
    <s v="11-20"/>
  </r>
  <r>
    <s v=""/>
    <n v="468"/>
    <m/>
    <d v="1975-02-06T00:00:00"/>
    <s v="Female"/>
    <d v="2020-12-02T00:00:00"/>
    <d v="2020-07-24T00:00:00"/>
    <m/>
    <m/>
    <s v="No"/>
    <n v="4"/>
    <n v="39"/>
    <n v="7"/>
    <n v="45"/>
    <x v="0"/>
    <s v="Dec"/>
    <s v="Dec-2020"/>
    <e v="#NUM!"/>
    <s v="41-50"/>
  </r>
  <r>
    <s v=""/>
    <n v="315"/>
    <m/>
    <d v="1990-05-03T00:00:00"/>
    <s v="Female"/>
    <d v="2020-06-26T00:00:00"/>
    <d v="2020-06-05T00:00:00"/>
    <m/>
    <m/>
    <s v="No"/>
    <n v="1"/>
    <n v="27"/>
    <n v="5"/>
    <n v="30"/>
    <x v="0"/>
    <s v="Jun"/>
    <s v="Jun-2020"/>
    <e v="#NUM!"/>
    <s v="31-40"/>
  </r>
  <r>
    <s v=""/>
    <n v="579"/>
    <m/>
    <d v="1965-03-13T00:00:00"/>
    <s v="Male"/>
    <d v="2020-04-09T00:00:00"/>
    <d v="2020-05-17T00:00:00"/>
    <m/>
    <m/>
    <s v="No"/>
    <n v="1"/>
    <n v="49"/>
    <n v="9"/>
    <n v="55"/>
    <x v="0"/>
    <s v="Apr"/>
    <s v="Apr-2020"/>
    <n v="38"/>
    <s v="51-60"/>
  </r>
  <r>
    <s v=""/>
    <n v="453"/>
    <m/>
    <d v="1986-04-03T00:00:00"/>
    <s v="Female"/>
    <d v="2020-12-02T00:00:00"/>
    <d v="2020-09-30T00:00:00"/>
    <m/>
    <m/>
    <s v="No"/>
    <n v="3"/>
    <n v="38"/>
    <n v="7"/>
    <n v="34"/>
    <x v="0"/>
    <s v="Dec"/>
    <s v="Dec-2020"/>
    <e v="#NUM!"/>
    <s v="31-40"/>
  </r>
  <r>
    <s v=""/>
    <n v="52"/>
    <m/>
    <d v="2012-07-28T00:00:00"/>
    <s v="Female"/>
    <d v="2020-06-16T00:00:00"/>
    <d v="2020-01-28T00:00:00"/>
    <m/>
    <m/>
    <s v="No"/>
    <n v="1"/>
    <n v="5"/>
    <n v="1"/>
    <n v="7"/>
    <x v="0"/>
    <s v="Jun"/>
    <s v="Jun-2020"/>
    <e v="#NUM!"/>
    <s v="1-10"/>
  </r>
  <r>
    <s v=""/>
    <n v="69"/>
    <m/>
    <d v="1961-02-10T00:00:00"/>
    <s v="Female"/>
    <d v="2020-07-20T00:00:00"/>
    <d v="2020-04-09T00:00:00"/>
    <m/>
    <m/>
    <s v="No"/>
    <n v="3"/>
    <n v="6"/>
    <n v="1"/>
    <n v="59"/>
    <x v="0"/>
    <s v="Jul"/>
    <s v="Jul-2020"/>
    <e v="#NUM!"/>
    <s v="51-60"/>
  </r>
  <r>
    <s v=""/>
    <n v="835"/>
    <m/>
    <d v="1966-10-08T00:00:00"/>
    <s v="Male"/>
    <d v="2020-12-28T00:00:00"/>
    <d v="2020-02-26T00:00:00"/>
    <m/>
    <m/>
    <s v="No"/>
    <n v="2"/>
    <n v="70"/>
    <n v="12"/>
    <n v="54"/>
    <x v="0"/>
    <s v="Dec"/>
    <s v="Dec-2020"/>
    <e v="#NUM!"/>
    <s v="51-60"/>
  </r>
  <r>
    <s v=""/>
    <n v="310"/>
    <m/>
    <d v="1974-01-27T00:00:00"/>
    <s v="Male"/>
    <d v="2020-02-24T00:00:00"/>
    <d v="2021-01-14T00:00:00"/>
    <m/>
    <m/>
    <s v="No"/>
    <n v="3"/>
    <n v="26"/>
    <n v="5"/>
    <n v="46"/>
    <x v="0"/>
    <s v="Feb"/>
    <s v="Feb-2020"/>
    <n v="325"/>
    <s v="41-50"/>
  </r>
  <r>
    <s v=""/>
    <n v="561"/>
    <m/>
    <d v="1975-08-18T00:00:00"/>
    <s v="Male"/>
    <d v="2020-10-19T00:00:00"/>
    <d v="2020-12-18T00:00:00"/>
    <m/>
    <m/>
    <s v="No"/>
    <n v="3"/>
    <n v="47"/>
    <n v="8"/>
    <n v="45"/>
    <x v="0"/>
    <s v="Oct"/>
    <s v="Oct-2020"/>
    <n v="60"/>
    <s v="41-50"/>
  </r>
  <r>
    <s v=""/>
    <n v="271"/>
    <m/>
    <d v="1988-08-14T00:00:00"/>
    <s v="Female"/>
    <d v="2020-04-17T00:00:00"/>
    <d v="2020-11-30T00:00:00"/>
    <m/>
    <m/>
    <s v="No"/>
    <n v="2"/>
    <n v="23"/>
    <n v="4"/>
    <n v="31"/>
    <x v="0"/>
    <s v="Apr"/>
    <s v="Apr-2020"/>
    <n v="227"/>
    <s v="31-40"/>
  </r>
  <r>
    <s v=""/>
    <n v="426"/>
    <m/>
    <d v="2004-01-18T00:00:00"/>
    <s v="Male"/>
    <d v="2020-08-16T00:00:00"/>
    <d v="2020-03-08T00:00:00"/>
    <m/>
    <m/>
    <s v="No"/>
    <n v="2"/>
    <n v="36"/>
    <n v="6"/>
    <n v="16"/>
    <x v="0"/>
    <s v="Aug"/>
    <s v="Aug-2020"/>
    <e v="#NUM!"/>
    <s v="11-20"/>
  </r>
  <r>
    <s v=""/>
    <n v="17"/>
    <m/>
    <d v="2015-10-07T00:00:00"/>
    <s v="Male"/>
    <d v="2020-09-06T00:00:00"/>
    <d v="2020-06-01T00:00:00"/>
    <m/>
    <m/>
    <s v="No"/>
    <n v="1"/>
    <n v="2"/>
    <n v="1"/>
    <n v="4"/>
    <x v="0"/>
    <s v="Sep"/>
    <s v="Sep-2020"/>
    <e v="#NUM!"/>
    <s v="1-10"/>
  </r>
  <r>
    <s v=""/>
    <n v="726"/>
    <m/>
    <d v="1969-05-24T00:00:00"/>
    <s v="Male"/>
    <d v="2020-03-10T00:00:00"/>
    <d v="2020-09-11T00:00:00"/>
    <m/>
    <m/>
    <s v="No"/>
    <n v="2"/>
    <n v="61"/>
    <n v="11"/>
    <n v="50"/>
    <x v="0"/>
    <s v="Mar"/>
    <s v="Mar-2020"/>
    <n v="185"/>
    <s v="51-60"/>
  </r>
  <r>
    <s v=""/>
    <n v="618"/>
    <m/>
    <d v="1962-09-11T00:00:00"/>
    <s v="Male"/>
    <d v="2020-02-01T00:00:00"/>
    <d v="2021-01-04T00:00:00"/>
    <m/>
    <m/>
    <s v="No"/>
    <n v="2"/>
    <n v="52"/>
    <n v="9"/>
    <n v="57"/>
    <x v="0"/>
    <s v="Feb"/>
    <s v="Feb-2020"/>
    <n v="338"/>
    <s v="51-60"/>
  </r>
  <r>
    <s v=""/>
    <n v="49"/>
    <m/>
    <d v="1982-02-05T00:00:00"/>
    <s v="Female"/>
    <d v="2020-09-12T00:00:00"/>
    <d v="2020-05-31T00:00:00"/>
    <m/>
    <m/>
    <s v="No"/>
    <n v="0"/>
    <n v="5"/>
    <n v="1"/>
    <n v="38"/>
    <x v="0"/>
    <s v="Sep"/>
    <s v="Sep-2020"/>
    <e v="#NUM!"/>
    <s v="31-40"/>
  </r>
  <r>
    <s v=""/>
    <n v="863"/>
    <m/>
    <d v="1964-09-22T00:00:00"/>
    <s v="Male"/>
    <d v="2020-09-06T00:00:00"/>
    <d v="2020-05-24T00:00:00"/>
    <m/>
    <m/>
    <s v="No"/>
    <n v="3"/>
    <n v="72"/>
    <n v="12"/>
    <n v="55"/>
    <x v="0"/>
    <s v="Sep"/>
    <s v="Sep-2020"/>
    <e v="#NUM!"/>
    <s v="51-60"/>
  </r>
  <r>
    <s v=""/>
    <n v="72"/>
    <m/>
    <d v="1988-02-15T00:00:00"/>
    <s v="Female"/>
    <d v="2020-09-23T00:00:00"/>
    <d v="2020-04-17T00:00:00"/>
    <m/>
    <m/>
    <s v="No"/>
    <n v="4"/>
    <n v="6"/>
    <n v="1"/>
    <n v="32"/>
    <x v="0"/>
    <s v="Sep"/>
    <s v="Sep-2020"/>
    <e v="#NUM!"/>
    <s v="31-40"/>
  </r>
  <r>
    <s v=""/>
    <n v="77"/>
    <m/>
    <d v="1958-01-08T00:00:00"/>
    <s v="Female"/>
    <d v="2020-09-02T00:00:00"/>
    <d v="2020-09-14T00:00:00"/>
    <m/>
    <m/>
    <s v="No"/>
    <n v="1"/>
    <n v="7"/>
    <n v="2"/>
    <n v="62"/>
    <x v="0"/>
    <s v="Sep"/>
    <s v="Sep-2020"/>
    <n v="12"/>
    <s v="61-70"/>
  </r>
  <r>
    <s v=""/>
    <n v="157"/>
    <m/>
    <d v="2005-11-11T00:00:00"/>
    <s v="Female"/>
    <d v="2020-07-06T00:00:00"/>
    <d v="2020-07-09T00:00:00"/>
    <m/>
    <m/>
    <s v="No"/>
    <n v="0"/>
    <n v="14"/>
    <n v="3"/>
    <n v="14"/>
    <x v="0"/>
    <s v="Jul"/>
    <s v="Jul-2020"/>
    <n v="3"/>
    <s v="11-20"/>
  </r>
  <r>
    <s v=""/>
    <n v="477"/>
    <m/>
    <d v="1999-05-21T00:00:00"/>
    <s v="Female"/>
    <d v="2020-04-27T00:00:00"/>
    <d v="2021-01-02T00:00:00"/>
    <m/>
    <m/>
    <s v="No"/>
    <n v="3"/>
    <n v="40"/>
    <n v="7"/>
    <n v="20"/>
    <x v="0"/>
    <s v="Apr"/>
    <s v="Apr-2020"/>
    <n v="250"/>
    <s v="21-30"/>
  </r>
  <r>
    <s v=""/>
    <n v="240"/>
    <m/>
    <d v="2004-12-21T00:00:00"/>
    <s v="Female"/>
    <d v="2020-10-01T00:00:00"/>
    <d v="2020-03-31T00:00:00"/>
    <m/>
    <m/>
    <s v="No"/>
    <n v="4"/>
    <n v="20"/>
    <n v="4"/>
    <n v="15"/>
    <x v="0"/>
    <s v="Oct"/>
    <s v="Oct-2020"/>
    <e v="#NUM!"/>
    <s v="11-20"/>
  </r>
  <r>
    <s v=""/>
    <n v="421"/>
    <m/>
    <d v="1954-09-19T00:00:00"/>
    <s v="Male"/>
    <d v="2020-07-06T00:00:00"/>
    <d v="2020-05-21T00:00:00"/>
    <m/>
    <m/>
    <s v="No"/>
    <n v="0"/>
    <n v="36"/>
    <n v="6"/>
    <n v="65"/>
    <x v="0"/>
    <s v="Jul"/>
    <s v="Jul-2020"/>
    <e v="#NUM!"/>
    <s v="61-70"/>
  </r>
  <r>
    <s v=""/>
    <n v="838"/>
    <m/>
    <d v="2008-08-23T00:00:00"/>
    <s v="Female"/>
    <d v="2020-03-19T00:00:00"/>
    <d v="2020-11-09T00:00:00"/>
    <m/>
    <m/>
    <s v="No"/>
    <n v="3"/>
    <n v="70"/>
    <n v="12"/>
    <n v="11"/>
    <x v="0"/>
    <s v="Mar"/>
    <s v="Mar-2020"/>
    <n v="235"/>
    <s v="11-20"/>
  </r>
  <r>
    <s v=""/>
    <n v="150"/>
    <m/>
    <d v="1968-05-07T00:00:00"/>
    <s v="Male"/>
    <d v="2020-10-22T00:00:00"/>
    <d v="2020-09-17T00:00:00"/>
    <m/>
    <m/>
    <s v="No"/>
    <n v="2"/>
    <n v="13"/>
    <n v="3"/>
    <n v="52"/>
    <x v="0"/>
    <s v="Oct"/>
    <s v="Oct-2020"/>
    <e v="#NUM!"/>
    <s v="51-60"/>
  </r>
  <r>
    <s v=""/>
    <n v="618"/>
    <m/>
    <d v="1983-12-14T00:00:00"/>
    <s v="Female"/>
    <d v="2020-06-28T00:00:00"/>
    <d v="2020-10-12T00:00:00"/>
    <m/>
    <m/>
    <s v="No"/>
    <n v="2"/>
    <n v="52"/>
    <n v="9"/>
    <n v="36"/>
    <x v="0"/>
    <s v="Jun"/>
    <s v="Jun-2020"/>
    <n v="106"/>
    <s v="31-40"/>
  </r>
  <r>
    <s v=""/>
    <n v="199"/>
    <m/>
    <d v="1954-09-23T00:00:00"/>
    <s v="Male"/>
    <d v="2020-04-21T00:00:00"/>
    <d v="2020-11-07T00:00:00"/>
    <m/>
    <m/>
    <s v="No"/>
    <n v="2"/>
    <n v="17"/>
    <n v="3"/>
    <n v="65"/>
    <x v="0"/>
    <s v="Apr"/>
    <s v="Apr-2020"/>
    <n v="200"/>
    <s v="61-70"/>
  </r>
  <r>
    <s v=""/>
    <n v="40"/>
    <m/>
    <d v="1956-02-05T00:00:00"/>
    <s v="Female"/>
    <d v="2020-04-04T00:00:00"/>
    <m/>
    <d v="2020-11-07T00:00:00"/>
    <m/>
    <s v="No"/>
    <n v="1"/>
    <n v="4"/>
    <n v="1"/>
    <n v="64"/>
    <x v="0"/>
    <s v="Apr"/>
    <s v="Apr-2020"/>
    <s v=""/>
    <s v="61-70"/>
  </r>
  <r>
    <s v=""/>
    <n v="309"/>
    <m/>
    <d v="1950-06-02T00:00:00"/>
    <s v="Female"/>
    <d v="2020-08-03T00:00:00"/>
    <m/>
    <d v="2020-03-18T00:00:00"/>
    <m/>
    <s v="No"/>
    <n v="3"/>
    <n v="26"/>
    <n v="5"/>
    <n v="70"/>
    <x v="0"/>
    <s v="Aug"/>
    <s v="Aug-2020"/>
    <s v=""/>
    <s v="71-80"/>
  </r>
  <r>
    <s v=""/>
    <n v="784"/>
    <m/>
    <d v="1992-04-20T00:00:00"/>
    <s v="Female"/>
    <d v="2020-09-10T00:00:00"/>
    <d v="2020-05-02T00:00:00"/>
    <m/>
    <m/>
    <s v="No"/>
    <n v="1"/>
    <n v="66"/>
    <n v="11"/>
    <n v="28"/>
    <x v="0"/>
    <s v="Sep"/>
    <s v="Sep-2020"/>
    <e v="#NUM!"/>
    <s v="21-30"/>
  </r>
  <r>
    <s v=""/>
    <n v="362"/>
    <m/>
    <d v="1956-04-09T00:00:00"/>
    <s v="Male"/>
    <d v="2020-05-21T00:00:00"/>
    <d v="2020-07-29T00:00:00"/>
    <m/>
    <m/>
    <s v="No"/>
    <n v="0"/>
    <n v="31"/>
    <n v="6"/>
    <n v="64"/>
    <x v="0"/>
    <s v="May"/>
    <s v="May-2020"/>
    <n v="69"/>
    <s v="61-70"/>
  </r>
  <r>
    <s v=""/>
    <n v="729"/>
    <m/>
    <d v="1981-08-14T00:00:00"/>
    <s v="Male"/>
    <d v="2020-11-16T00:00:00"/>
    <d v="2020-07-31T00:00:00"/>
    <m/>
    <m/>
    <s v="No"/>
    <n v="3"/>
    <n v="61"/>
    <n v="11"/>
    <n v="39"/>
    <x v="0"/>
    <s v="Nov"/>
    <s v="Nov-2020"/>
    <e v="#NUM!"/>
    <s v="31-40"/>
  </r>
  <r>
    <s v=""/>
    <n v="378"/>
    <m/>
    <d v="1978-07-28T00:00:00"/>
    <s v="Male"/>
    <d v="2020-01-18T00:00:00"/>
    <d v="2020-04-20T00:00:00"/>
    <m/>
    <m/>
    <s v="No"/>
    <n v="2"/>
    <n v="32"/>
    <n v="6"/>
    <n v="41"/>
    <x v="0"/>
    <s v="Jan"/>
    <s v="Jan-2020"/>
    <n v="93"/>
    <s v="41-50"/>
  </r>
  <r>
    <s v=""/>
    <n v="460"/>
    <m/>
    <d v="1986-12-26T00:00:00"/>
    <s v="Male"/>
    <d v="2020-06-26T00:00:00"/>
    <d v="2020-11-15T00:00:00"/>
    <m/>
    <m/>
    <s v="No"/>
    <n v="1"/>
    <n v="39"/>
    <n v="7"/>
    <n v="33"/>
    <x v="0"/>
    <s v="Jun"/>
    <s v="Jun-2020"/>
    <n v="142"/>
    <s v="31-40"/>
  </r>
  <r>
    <s v=""/>
    <n v="27"/>
    <m/>
    <d v="2005-08-02T00:00:00"/>
    <s v="Male"/>
    <d v="2020-09-16T00:00:00"/>
    <d v="2020-09-07T00:00:00"/>
    <m/>
    <m/>
    <s v="No"/>
    <n v="1"/>
    <n v="3"/>
    <n v="1"/>
    <n v="15"/>
    <x v="0"/>
    <s v="Sep"/>
    <s v="Sep-2020"/>
    <e v="#NUM!"/>
    <s v="11-20"/>
  </r>
  <r>
    <s v=""/>
    <n v="437"/>
    <m/>
    <d v="1954-11-28T00:00:00"/>
    <s v="Female"/>
    <d v="2020-10-24T00:00:00"/>
    <d v="2020-02-28T00:00:00"/>
    <m/>
    <m/>
    <s v="No"/>
    <n v="1"/>
    <n v="37"/>
    <n v="7"/>
    <n v="65"/>
    <x v="0"/>
    <s v="Oct"/>
    <s v="Oct-2020"/>
    <e v="#NUM!"/>
    <s v="61-70"/>
  </r>
  <r>
    <s v=""/>
    <n v="291"/>
    <m/>
    <d v="2010-12-18T00:00:00"/>
    <s v="Female"/>
    <d v="2020-04-23T00:00:00"/>
    <d v="2020-03-08T00:00:00"/>
    <m/>
    <m/>
    <s v="No"/>
    <n v="1"/>
    <n v="25"/>
    <n v="5"/>
    <n v="9"/>
    <x v="0"/>
    <s v="Apr"/>
    <s v="Apr-2020"/>
    <e v="#NUM!"/>
    <s v="1-10"/>
  </r>
  <r>
    <s v=""/>
    <n v="594"/>
    <m/>
    <d v="2010-12-25T00:00:00"/>
    <s v="Female"/>
    <d v="2020-01-02T00:00:00"/>
    <d v="2020-02-18T00:00:00"/>
    <m/>
    <m/>
    <s v="No"/>
    <n v="2"/>
    <n v="50"/>
    <n v="9"/>
    <n v="9"/>
    <x v="0"/>
    <s v="Jan"/>
    <s v="Jan-2020"/>
    <n v="47"/>
    <s v="1-10"/>
  </r>
  <r>
    <s v=""/>
    <n v="430"/>
    <m/>
    <d v="1952-05-26T00:00:00"/>
    <s v="Female"/>
    <d v="2020-12-25T00:00:00"/>
    <d v="2020-12-01T00:00:00"/>
    <m/>
    <m/>
    <s v="No"/>
    <n v="3"/>
    <n v="36"/>
    <n v="6"/>
    <n v="68"/>
    <x v="0"/>
    <s v="Dec"/>
    <s v="Dec-2020"/>
    <e v="#NUM!"/>
    <s v="61-70"/>
  </r>
  <r>
    <s v=""/>
    <n v="466"/>
    <m/>
    <d v="2002-07-20T00:00:00"/>
    <s v="Male"/>
    <d v="2020-10-26T00:00:00"/>
    <d v="2020-08-20T00:00:00"/>
    <m/>
    <m/>
    <s v="No"/>
    <n v="3"/>
    <n v="39"/>
    <n v="7"/>
    <n v="18"/>
    <x v="0"/>
    <s v="Oct"/>
    <s v="Oct-2020"/>
    <e v="#NUM!"/>
    <s v="11-20"/>
  </r>
  <r>
    <s v=""/>
    <n v="775"/>
    <m/>
    <d v="2001-12-21T00:00:00"/>
    <s v="Male"/>
    <d v="2020-02-05T00:00:00"/>
    <d v="2020-10-27T00:00:00"/>
    <m/>
    <m/>
    <s v="No"/>
    <n v="2"/>
    <n v="65"/>
    <n v="11"/>
    <n v="18"/>
    <x v="0"/>
    <s v="Feb"/>
    <s v="Feb-2020"/>
    <n v="265"/>
    <s v="11-20"/>
  </r>
  <r>
    <s v=""/>
    <n v="53"/>
    <m/>
    <d v="1981-03-24T00:00:00"/>
    <s v="Female"/>
    <d v="2020-12-21T00:00:00"/>
    <d v="2020-11-16T00:00:00"/>
    <m/>
    <m/>
    <s v="No"/>
    <n v="1"/>
    <n v="5"/>
    <n v="1"/>
    <n v="39"/>
    <x v="0"/>
    <s v="Dec"/>
    <s v="Dec-2020"/>
    <e v="#NUM!"/>
    <s v="31-40"/>
  </r>
  <r>
    <s v=""/>
    <n v="178"/>
    <m/>
    <d v="2018-06-25T00:00:00"/>
    <s v="Male"/>
    <d v="2020-05-23T00:00:00"/>
    <d v="2021-01-09T00:00:00"/>
    <m/>
    <m/>
    <s v="No"/>
    <n v="3"/>
    <n v="15"/>
    <n v="3"/>
    <n v="1"/>
    <x v="0"/>
    <s v="May"/>
    <s v="May-2020"/>
    <n v="231"/>
    <s v="1-10"/>
  </r>
  <r>
    <s v=""/>
    <n v="549"/>
    <m/>
    <d v="1971-02-08T00:00:00"/>
    <s v="Female"/>
    <d v="2020-05-19T00:00:00"/>
    <d v="2020-04-18T00:00:00"/>
    <m/>
    <m/>
    <s v="No"/>
    <n v="3"/>
    <n v="46"/>
    <n v="8"/>
    <n v="49"/>
    <x v="0"/>
    <s v="May"/>
    <s v="May-2020"/>
    <e v="#NUM!"/>
    <s v="41-50"/>
  </r>
  <r>
    <s v=""/>
    <n v="340"/>
    <m/>
    <d v="1955-06-28T00:00:00"/>
    <s v="Female"/>
    <d v="2020-05-28T00:00:00"/>
    <d v="2021-01-03T00:00:00"/>
    <m/>
    <m/>
    <s v="No"/>
    <n v="1"/>
    <n v="29"/>
    <n v="5"/>
    <n v="64"/>
    <x v="0"/>
    <s v="May"/>
    <s v="May-2020"/>
    <n v="220"/>
    <s v="61-70"/>
  </r>
  <r>
    <s v=""/>
    <n v="488"/>
    <m/>
    <d v="2010-10-13T00:00:00"/>
    <s v="Male"/>
    <d v="2020-03-14T00:00:00"/>
    <d v="2020-10-03T00:00:00"/>
    <m/>
    <m/>
    <s v="No"/>
    <n v="2"/>
    <n v="41"/>
    <n v="7"/>
    <n v="9"/>
    <x v="0"/>
    <s v="Mar"/>
    <s v="Mar-2020"/>
    <n v="203"/>
    <s v="1-10"/>
  </r>
  <r>
    <s v=""/>
    <n v="362"/>
    <m/>
    <d v="1998-05-24T00:00:00"/>
    <s v="Female"/>
    <d v="2020-05-18T00:00:00"/>
    <d v="2020-05-03T00:00:00"/>
    <m/>
    <m/>
    <s v="No"/>
    <n v="0"/>
    <n v="31"/>
    <n v="6"/>
    <n v="21"/>
    <x v="0"/>
    <s v="May"/>
    <s v="May-2020"/>
    <e v="#NUM!"/>
    <s v="21-30"/>
  </r>
  <r>
    <s v=""/>
    <n v="98"/>
    <m/>
    <d v="2010-03-02T00:00:00"/>
    <s v="Male"/>
    <d v="2020-10-01T00:00:00"/>
    <d v="2020-07-12T00:00:00"/>
    <m/>
    <m/>
    <s v="No"/>
    <n v="0"/>
    <n v="9"/>
    <n v="2"/>
    <n v="10"/>
    <x v="0"/>
    <s v="Oct"/>
    <s v="Oct-2020"/>
    <e v="#NUM!"/>
    <s v="11-20"/>
  </r>
  <r>
    <s v=""/>
    <n v="761"/>
    <m/>
    <d v="1963-12-09T00:00:00"/>
    <s v="Female"/>
    <d v="2020-05-06T00:00:00"/>
    <d v="2020-05-09T00:00:00"/>
    <m/>
    <m/>
    <s v="No"/>
    <n v="1"/>
    <n v="64"/>
    <n v="11"/>
    <n v="56"/>
    <x v="0"/>
    <s v="May"/>
    <s v="May-2020"/>
    <n v="3"/>
    <s v="51-60"/>
  </r>
  <r>
    <s v=""/>
    <n v="793"/>
    <m/>
    <d v="1981-04-18T00:00:00"/>
    <s v="Male"/>
    <d v="2020-10-12T00:00:00"/>
    <d v="2020-05-25T00:00:00"/>
    <m/>
    <m/>
    <s v="No"/>
    <n v="0"/>
    <n v="67"/>
    <n v="12"/>
    <n v="39"/>
    <x v="0"/>
    <s v="Oct"/>
    <s v="Oct-2020"/>
    <e v="#NUM!"/>
    <s v="31-40"/>
  </r>
  <r>
    <s v=""/>
    <n v="421"/>
    <m/>
    <d v="2006-09-17T00:00:00"/>
    <s v="Male"/>
    <d v="2020-08-23T00:00:00"/>
    <d v="2020-03-18T00:00:00"/>
    <m/>
    <m/>
    <s v="No"/>
    <n v="0"/>
    <n v="36"/>
    <n v="6"/>
    <n v="13"/>
    <x v="0"/>
    <s v="Aug"/>
    <s v="Aug-2020"/>
    <e v="#NUM!"/>
    <s v="11-20"/>
  </r>
  <r>
    <s v=""/>
    <n v="757"/>
    <m/>
    <d v="1951-09-20T00:00:00"/>
    <s v="Male"/>
    <d v="2020-08-01T00:00:00"/>
    <d v="2020-07-01T00:00:00"/>
    <m/>
    <m/>
    <s v="No"/>
    <n v="0"/>
    <n v="64"/>
    <n v="11"/>
    <n v="68"/>
    <x v="0"/>
    <s v="Aug"/>
    <s v="Aug-2020"/>
    <e v="#NUM!"/>
    <s v="61-70"/>
  </r>
  <r>
    <s v=""/>
    <n v="388"/>
    <m/>
    <d v="1986-02-04T00:00:00"/>
    <s v="Male"/>
    <d v="2020-04-15T00:00:00"/>
    <d v="2020-09-28T00:00:00"/>
    <m/>
    <m/>
    <s v="No"/>
    <n v="1"/>
    <n v="33"/>
    <n v="6"/>
    <n v="34"/>
    <x v="0"/>
    <s v="Apr"/>
    <s v="Apr-2020"/>
    <n v="166"/>
    <s v="31-40"/>
  </r>
  <r>
    <s v=""/>
    <n v="647"/>
    <m/>
    <d v="1952-11-13T00:00:00"/>
    <s v="Female"/>
    <d v="2020-12-19T00:00:00"/>
    <d v="2020-02-07T00:00:00"/>
    <m/>
    <m/>
    <s v="No"/>
    <n v="3"/>
    <n v="54"/>
    <n v="9"/>
    <n v="68"/>
    <x v="0"/>
    <s v="Dec"/>
    <s v="Dec-2020"/>
    <e v="#NUM!"/>
    <s v="61-70"/>
  </r>
  <r>
    <s v=""/>
    <n v="144"/>
    <m/>
    <d v="1968-04-02T00:00:00"/>
    <s v="Male"/>
    <d v="2020-11-03T00:00:00"/>
    <d v="2020-05-09T00:00:00"/>
    <m/>
    <m/>
    <s v="No"/>
    <n v="4"/>
    <n v="12"/>
    <n v="2"/>
    <n v="52"/>
    <x v="0"/>
    <s v="Nov"/>
    <s v="Nov-2020"/>
    <e v="#NUM!"/>
    <s v="51-60"/>
  </r>
  <r>
    <s v=""/>
    <n v="833"/>
    <m/>
    <d v="2012-12-05T00:00:00"/>
    <s v="Female"/>
    <d v="2020-11-17T00:00:00"/>
    <d v="2020-01-30T00:00:00"/>
    <m/>
    <m/>
    <s v="No"/>
    <n v="1"/>
    <n v="70"/>
    <n v="12"/>
    <n v="7"/>
    <x v="0"/>
    <s v="Nov"/>
    <s v="Nov-2020"/>
    <e v="#NUM!"/>
    <s v="1-10"/>
  </r>
  <r>
    <s v=""/>
    <n v="103"/>
    <m/>
    <d v="1982-08-23T00:00:00"/>
    <s v="Male"/>
    <d v="2020-04-12T00:00:00"/>
    <d v="2020-11-08T00:00:00"/>
    <m/>
    <m/>
    <s v="No"/>
    <n v="2"/>
    <n v="9"/>
    <n v="2"/>
    <n v="37"/>
    <x v="0"/>
    <s v="Apr"/>
    <s v="Apr-2020"/>
    <n v="210"/>
    <s v="31-40"/>
  </r>
  <r>
    <s v=""/>
    <n v="115"/>
    <m/>
    <d v="1973-06-10T00:00:00"/>
    <s v="Male"/>
    <d v="2020-08-25T00:00:00"/>
    <d v="2020-05-01T00:00:00"/>
    <m/>
    <m/>
    <s v="No"/>
    <n v="2"/>
    <n v="10"/>
    <n v="2"/>
    <n v="47"/>
    <x v="0"/>
    <s v="Aug"/>
    <s v="Aug-2020"/>
    <e v="#NUM!"/>
    <s v="41-50"/>
  </r>
  <r>
    <s v=""/>
    <n v="666"/>
    <m/>
    <d v="1951-12-25T00:00:00"/>
    <s v="Male"/>
    <d v="2020-12-12T00:00:00"/>
    <d v="2020-03-02T00:00:00"/>
    <m/>
    <m/>
    <s v="No"/>
    <n v="2"/>
    <n v="56"/>
    <n v="10"/>
    <n v="68"/>
    <x v="0"/>
    <s v="Dec"/>
    <s v="Dec-2020"/>
    <e v="#NUM!"/>
    <s v="61-70"/>
  </r>
  <r>
    <s v=""/>
    <n v="361"/>
    <m/>
    <d v="1998-12-27T00:00:00"/>
    <s v="Female"/>
    <d v="2020-05-07T00:00:00"/>
    <d v="2020-03-10T00:00:00"/>
    <m/>
    <m/>
    <s v="No"/>
    <n v="0"/>
    <n v="31"/>
    <n v="6"/>
    <n v="21"/>
    <x v="0"/>
    <s v="May"/>
    <s v="May-2020"/>
    <e v="#NUM!"/>
    <s v="21-30"/>
  </r>
  <r>
    <s v=""/>
    <n v="135"/>
    <m/>
    <d v="1961-10-25T00:00:00"/>
    <s v="Male"/>
    <d v="2020-11-16T00:00:00"/>
    <d v="2020-12-15T00:00:00"/>
    <m/>
    <m/>
    <s v="No"/>
    <n v="1"/>
    <n v="12"/>
    <n v="2"/>
    <n v="59"/>
    <x v="0"/>
    <s v="Nov"/>
    <s v="Nov-2020"/>
    <n v="29"/>
    <s v="51-60"/>
  </r>
  <r>
    <s v=""/>
    <n v="240"/>
    <m/>
    <d v="1980-06-28T00:00:00"/>
    <s v="Male"/>
    <d v="2020-02-09T00:00:00"/>
    <d v="2020-09-07T00:00:00"/>
    <m/>
    <m/>
    <s v="No"/>
    <n v="4"/>
    <n v="20"/>
    <n v="4"/>
    <n v="39"/>
    <x v="0"/>
    <s v="Feb"/>
    <s v="Feb-2020"/>
    <n v="211"/>
    <s v="31-40"/>
  </r>
  <r>
    <s v=""/>
    <n v="125"/>
    <m/>
    <d v="1993-12-03T00:00:00"/>
    <s v="Male"/>
    <d v="2020-12-08T00:00:00"/>
    <d v="2020-07-23T00:00:00"/>
    <m/>
    <m/>
    <s v="No"/>
    <n v="1"/>
    <n v="11"/>
    <n v="2"/>
    <n v="27"/>
    <x v="0"/>
    <s v="Dec"/>
    <s v="Dec-2020"/>
    <e v="#NUM!"/>
    <s v="21-30"/>
  </r>
  <r>
    <s v=""/>
    <n v="13"/>
    <m/>
    <d v="2012-07-03T00:00:00"/>
    <s v="Female"/>
    <d v="2020-08-15T00:00:00"/>
    <d v="2020-10-15T00:00:00"/>
    <m/>
    <m/>
    <s v="No"/>
    <n v="0"/>
    <n v="2"/>
    <n v="1"/>
    <n v="8"/>
    <x v="0"/>
    <s v="Aug"/>
    <s v="Aug-2020"/>
    <n v="61"/>
    <s v="1-10"/>
  </r>
  <r>
    <s v=""/>
    <n v="257"/>
    <m/>
    <d v="1962-08-08T00:00:00"/>
    <s v="Male"/>
    <d v="2020-11-28T00:00:00"/>
    <d v="2020-02-12T00:00:00"/>
    <m/>
    <m/>
    <s v="No"/>
    <n v="1"/>
    <n v="22"/>
    <n v="4"/>
    <n v="58"/>
    <x v="0"/>
    <s v="Nov"/>
    <s v="Nov-2020"/>
    <e v="#NUM!"/>
    <s v="51-60"/>
  </r>
  <r>
    <s v=""/>
    <n v="425"/>
    <m/>
    <d v="1958-03-15T00:00:00"/>
    <s v="Male"/>
    <d v="2020-04-26T00:00:00"/>
    <d v="2020-12-02T00:00:00"/>
    <m/>
    <m/>
    <s v="No"/>
    <n v="1"/>
    <n v="36"/>
    <n v="6"/>
    <n v="62"/>
    <x v="0"/>
    <s v="Apr"/>
    <s v="Apr-2020"/>
    <n v="220"/>
    <s v="61-70"/>
  </r>
  <r>
    <s v=""/>
    <n v="831"/>
    <m/>
    <d v="1985-10-21T00:00:00"/>
    <s v="Female"/>
    <d v="2020-09-11T00:00:00"/>
    <d v="2020-10-02T00:00:00"/>
    <m/>
    <m/>
    <s v="No"/>
    <n v="1"/>
    <n v="70"/>
    <n v="12"/>
    <n v="34"/>
    <x v="0"/>
    <s v="Sep"/>
    <s v="Sep-2020"/>
    <n v="21"/>
    <s v="31-40"/>
  </r>
  <r>
    <s v=""/>
    <n v="753"/>
    <m/>
    <d v="1986-09-11T00:00:00"/>
    <s v="Male"/>
    <d v="2020-04-01T00:00:00"/>
    <d v="2020-09-04T00:00:00"/>
    <m/>
    <m/>
    <s v="No"/>
    <n v="3"/>
    <n v="63"/>
    <n v="11"/>
    <n v="33"/>
    <x v="0"/>
    <s v="Apr"/>
    <s v="Apr-2020"/>
    <n v="156"/>
    <s v="31-40"/>
  </r>
  <r>
    <s v=""/>
    <n v="682"/>
    <m/>
    <d v="2003-11-28T00:00:00"/>
    <s v="Male"/>
    <d v="2020-04-07T00:00:00"/>
    <d v="2020-05-15T00:00:00"/>
    <m/>
    <m/>
    <s v="No"/>
    <n v="3"/>
    <n v="57"/>
    <n v="10"/>
    <n v="16"/>
    <x v="0"/>
    <s v="Apr"/>
    <s v="Apr-2020"/>
    <n v="38"/>
    <s v="11-20"/>
  </r>
  <r>
    <s v=""/>
    <n v="802"/>
    <m/>
    <d v="1987-06-23T00:00:00"/>
    <s v="Female"/>
    <d v="2020-07-13T00:00:00"/>
    <d v="2020-02-05T00:00:00"/>
    <m/>
    <m/>
    <s v="No"/>
    <n v="3"/>
    <n v="67"/>
    <n v="12"/>
    <n v="33"/>
    <x v="0"/>
    <s v="Jul"/>
    <s v="Jul-2020"/>
    <e v="#NUM!"/>
    <s v="31-40"/>
  </r>
  <r>
    <s v=""/>
    <n v="296"/>
    <m/>
    <d v="1958-03-13T00:00:00"/>
    <s v="Female"/>
    <d v="2020-04-22T00:00:00"/>
    <d v="2020-07-26T00:00:00"/>
    <m/>
    <m/>
    <s v="No"/>
    <n v="2"/>
    <n v="25"/>
    <n v="5"/>
    <n v="62"/>
    <x v="0"/>
    <s v="Apr"/>
    <s v="Apr-2020"/>
    <n v="95"/>
    <s v="61-70"/>
  </r>
  <r>
    <s v=""/>
    <n v="12"/>
    <m/>
    <d v="2006-12-20T00:00:00"/>
    <s v="Male"/>
    <d v="2020-05-08T00:00:00"/>
    <d v="2020-11-24T00:00:00"/>
    <m/>
    <m/>
    <s v="No"/>
    <n v="4"/>
    <n v="1"/>
    <n v="1"/>
    <n v="13"/>
    <x v="0"/>
    <s v="May"/>
    <s v="May-2020"/>
    <n v="200"/>
    <s v="11-20"/>
  </r>
  <r>
    <s v=""/>
    <n v="112"/>
    <m/>
    <d v="1969-02-05T00:00:00"/>
    <s v="Female"/>
    <d v="2020-03-25T00:00:00"/>
    <d v="2020-12-20T00:00:00"/>
    <m/>
    <m/>
    <s v="No"/>
    <n v="1"/>
    <n v="10"/>
    <n v="2"/>
    <n v="51"/>
    <x v="0"/>
    <s v="Mar"/>
    <s v="Mar-2020"/>
    <n v="270"/>
    <s v="51-60"/>
  </r>
  <r>
    <s v=""/>
    <n v="371"/>
    <m/>
    <d v="1988-09-01T00:00:00"/>
    <s v="Male"/>
    <d v="2020-04-01T00:00:00"/>
    <d v="2020-04-06T00:00:00"/>
    <m/>
    <m/>
    <s v="No"/>
    <n v="3"/>
    <n v="31"/>
    <n v="6"/>
    <n v="31"/>
    <x v="0"/>
    <s v="Apr"/>
    <s v="Apr-2020"/>
    <n v="5"/>
    <s v="31-40"/>
  </r>
  <r>
    <s v=""/>
    <n v="296"/>
    <m/>
    <d v="1990-05-19T00:00:00"/>
    <s v="Male"/>
    <d v="2020-04-05T00:00:00"/>
    <d v="2020-07-18T00:00:00"/>
    <m/>
    <m/>
    <s v="No"/>
    <n v="2"/>
    <n v="25"/>
    <n v="5"/>
    <n v="29"/>
    <x v="0"/>
    <s v="Apr"/>
    <s v="Apr-2020"/>
    <n v="104"/>
    <s v="21-30"/>
  </r>
  <r>
    <s v=""/>
    <n v="712"/>
    <m/>
    <d v="1981-10-16T00:00:00"/>
    <s v="Male"/>
    <d v="2020-06-18T00:00:00"/>
    <d v="2020-05-25T00:00:00"/>
    <m/>
    <m/>
    <s v="No"/>
    <n v="1"/>
    <n v="60"/>
    <n v="10"/>
    <n v="38"/>
    <x v="0"/>
    <s v="Jun"/>
    <s v="Jun-2020"/>
    <e v="#NUM!"/>
    <s v="31-40"/>
  </r>
  <r>
    <s v=""/>
    <n v="105"/>
    <m/>
    <d v="1959-03-03T00:00:00"/>
    <s v="Male"/>
    <d v="2020-02-27T00:00:00"/>
    <d v="2020-08-08T00:00:00"/>
    <m/>
    <m/>
    <s v="No"/>
    <n v="3"/>
    <n v="9"/>
    <n v="2"/>
    <n v="60"/>
    <x v="0"/>
    <s v="Feb"/>
    <s v="Feb-2020"/>
    <n v="163"/>
    <s v="61-70"/>
  </r>
  <r>
    <s v=""/>
    <n v="89"/>
    <m/>
    <d v="1983-11-14T00:00:00"/>
    <s v="Male"/>
    <d v="2020-06-21T00:00:00"/>
    <d v="2020-02-13T00:00:00"/>
    <m/>
    <m/>
    <s v="No"/>
    <n v="1"/>
    <n v="8"/>
    <n v="2"/>
    <n v="36"/>
    <x v="0"/>
    <s v="Jun"/>
    <s v="Jun-2020"/>
    <e v="#NUM!"/>
    <s v="31-40"/>
  </r>
  <r>
    <s v=""/>
    <n v="464"/>
    <m/>
    <d v="1969-10-10T00:00:00"/>
    <s v="Female"/>
    <d v="2020-09-03T00:00:00"/>
    <d v="2020-02-20T00:00:00"/>
    <m/>
    <m/>
    <s v="No"/>
    <n v="2"/>
    <n v="39"/>
    <n v="7"/>
    <n v="50"/>
    <x v="0"/>
    <s v="Sep"/>
    <s v="Sep-2020"/>
    <e v="#NUM!"/>
    <s v="51-60"/>
  </r>
  <r>
    <s v=""/>
    <n v="168"/>
    <m/>
    <d v="1976-08-03T00:00:00"/>
    <s v="Male"/>
    <d v="2020-12-15T00:00:00"/>
    <d v="2020-02-09T00:00:00"/>
    <m/>
    <m/>
    <s v="No"/>
    <n v="4"/>
    <n v="14"/>
    <n v="3"/>
    <n v="44"/>
    <x v="0"/>
    <s v="Dec"/>
    <s v="Dec-2020"/>
    <e v="#NUM!"/>
    <s v="41-50"/>
  </r>
  <r>
    <s v=""/>
    <n v="5"/>
    <m/>
    <d v="1959-10-05T00:00:00"/>
    <s v="Female"/>
    <d v="2020-01-16T00:00:00"/>
    <d v="2020-06-06T00:00:00"/>
    <m/>
    <m/>
    <s v="No"/>
    <n v="1"/>
    <n v="1"/>
    <n v="1"/>
    <n v="60"/>
    <x v="0"/>
    <s v="Jan"/>
    <s v="Jan-2020"/>
    <n v="142"/>
    <s v="61-70"/>
  </r>
  <r>
    <s v=""/>
    <n v="432"/>
    <m/>
    <d v="2003-07-12T00:00:00"/>
    <s v="Male"/>
    <d v="2020-10-19T00:00:00"/>
    <d v="2020-09-06T00:00:00"/>
    <m/>
    <m/>
    <s v="No"/>
    <n v="4"/>
    <n v="36"/>
    <n v="6"/>
    <n v="17"/>
    <x v="0"/>
    <s v="Oct"/>
    <s v="Oct-2020"/>
    <e v="#NUM!"/>
    <s v="11-20"/>
  </r>
  <r>
    <s v=""/>
    <n v="713"/>
    <m/>
    <d v="1991-05-11T00:00:00"/>
    <s v="Male"/>
    <d v="2020-07-24T00:00:00"/>
    <d v="2020-06-27T00:00:00"/>
    <m/>
    <m/>
    <s v="No"/>
    <n v="1"/>
    <n v="60"/>
    <n v="10"/>
    <n v="29"/>
    <x v="0"/>
    <s v="Jul"/>
    <s v="Jul-2020"/>
    <e v="#NUM!"/>
    <s v="21-30"/>
  </r>
  <r>
    <s v=""/>
    <n v="92"/>
    <m/>
    <d v="2013-07-20T00:00:00"/>
    <s v="Female"/>
    <d v="2020-07-17T00:00:00"/>
    <m/>
    <d v="2020-04-29T00:00:00"/>
    <m/>
    <s v="No"/>
    <n v="2"/>
    <n v="8"/>
    <n v="2"/>
    <n v="6"/>
    <x v="0"/>
    <s v="Jul"/>
    <s v="Jul-2020"/>
    <s v=""/>
    <s v="1-10"/>
  </r>
  <r>
    <s v=""/>
    <n v="522"/>
    <m/>
    <d v="1989-06-26T00:00:00"/>
    <s v="Male"/>
    <d v="2020-08-21T00:00:00"/>
    <d v="2020-04-07T00:00:00"/>
    <m/>
    <m/>
    <s v="No"/>
    <n v="2"/>
    <n v="44"/>
    <n v="8"/>
    <n v="31"/>
    <x v="0"/>
    <s v="Aug"/>
    <s v="Aug-2020"/>
    <e v="#NUM!"/>
    <s v="31-40"/>
  </r>
  <r>
    <s v=""/>
    <n v="496"/>
    <m/>
    <d v="1996-01-01T00:00:00"/>
    <s v="Female"/>
    <d v="2020-01-17T00:00:00"/>
    <d v="2020-12-16T00:00:00"/>
    <m/>
    <m/>
    <s v="No"/>
    <n v="1"/>
    <n v="42"/>
    <n v="7"/>
    <n v="24"/>
    <x v="0"/>
    <s v="Jan"/>
    <s v="Jan-2020"/>
    <n v="334"/>
    <s v="21-30"/>
  </r>
  <r>
    <s v=""/>
    <n v="293"/>
    <m/>
    <d v="1977-09-19T00:00:00"/>
    <s v="Female"/>
    <d v="2020-11-27T00:00:00"/>
    <d v="2020-10-03T00:00:00"/>
    <m/>
    <m/>
    <s v="No"/>
    <n v="1"/>
    <n v="25"/>
    <n v="5"/>
    <n v="43"/>
    <x v="0"/>
    <s v="Nov"/>
    <s v="Nov-2020"/>
    <e v="#NUM!"/>
    <s v="41-50"/>
  </r>
  <r>
    <s v=""/>
    <n v="469"/>
    <m/>
    <d v="1973-03-24T00:00:00"/>
    <s v="Female"/>
    <d v="2020-05-06T00:00:00"/>
    <d v="2020-03-08T00:00:00"/>
    <m/>
    <m/>
    <s v="No"/>
    <n v="0"/>
    <n v="40"/>
    <n v="7"/>
    <n v="47"/>
    <x v="0"/>
    <s v="May"/>
    <s v="May-2020"/>
    <e v="#NUM!"/>
    <s v="41-50"/>
  </r>
  <r>
    <s v=""/>
    <n v="244"/>
    <m/>
    <d v="1977-02-27T00:00:00"/>
    <s v="Male"/>
    <d v="2020-03-01T00:00:00"/>
    <m/>
    <d v="2021-01-13T00:00:00"/>
    <m/>
    <s v="No"/>
    <n v="1"/>
    <n v="21"/>
    <n v="4"/>
    <n v="43"/>
    <x v="0"/>
    <s v="Mar"/>
    <s v="Mar-2020"/>
    <s v=""/>
    <s v="41-50"/>
  </r>
  <r>
    <s v=""/>
    <n v="755"/>
    <m/>
    <d v="1960-02-02T00:00:00"/>
    <s v="Male"/>
    <d v="2020-11-25T00:00:00"/>
    <d v="2020-09-10T00:00:00"/>
    <m/>
    <m/>
    <s v="No"/>
    <n v="3"/>
    <n v="63"/>
    <n v="11"/>
    <n v="60"/>
    <x v="0"/>
    <s v="Nov"/>
    <s v="Nov-2020"/>
    <e v="#NUM!"/>
    <s v="61-70"/>
  </r>
  <r>
    <s v=""/>
    <n v="857"/>
    <m/>
    <d v="2014-05-09T00:00:00"/>
    <s v="Male"/>
    <d v="2020-01-10T00:00:00"/>
    <d v="2020-11-22T00:00:00"/>
    <m/>
    <m/>
    <s v="No"/>
    <n v="1"/>
    <n v="72"/>
    <n v="12"/>
    <n v="5"/>
    <x v="0"/>
    <s v="Jan"/>
    <s v="Jan-2020"/>
    <n v="317"/>
    <s v="1-10"/>
  </r>
  <r>
    <s v=""/>
    <n v="815"/>
    <m/>
    <d v="2005-06-01T00:00:00"/>
    <s v="Female"/>
    <d v="2020-08-04T00:00:00"/>
    <d v="2020-03-06T00:00:00"/>
    <m/>
    <m/>
    <s v="No"/>
    <n v="3"/>
    <n v="68"/>
    <n v="12"/>
    <n v="15"/>
    <x v="0"/>
    <s v="Aug"/>
    <s v="Aug-2020"/>
    <e v="#NUM!"/>
    <s v="11-20"/>
  </r>
  <r>
    <s v=""/>
    <n v="748"/>
    <m/>
    <d v="2018-12-10T00:00:00"/>
    <s v="Female"/>
    <d v="2020-07-06T00:00:00"/>
    <d v="2020-04-07T00:00:00"/>
    <m/>
    <m/>
    <s v="No"/>
    <n v="1"/>
    <n v="63"/>
    <n v="11"/>
    <n v="1"/>
    <x v="0"/>
    <s v="Jul"/>
    <s v="Jul-2020"/>
    <e v="#NUM!"/>
    <s v="1-10"/>
  </r>
  <r>
    <s v=""/>
    <n v="382"/>
    <m/>
    <d v="2016-12-17T00:00:00"/>
    <s v="Male"/>
    <d v="2020-12-21T00:00:00"/>
    <d v="2020-11-25T00:00:00"/>
    <m/>
    <m/>
    <s v="No"/>
    <n v="3"/>
    <n v="32"/>
    <n v="6"/>
    <n v="4"/>
    <x v="0"/>
    <s v="Dec"/>
    <s v="Dec-2020"/>
    <e v="#NUM!"/>
    <s v="1-10"/>
  </r>
  <r>
    <s v=""/>
    <n v="16"/>
    <m/>
    <d v="2017-10-09T00:00:00"/>
    <s v="Female"/>
    <d v="2020-10-25T00:00:00"/>
    <d v="2020-02-02T00:00:00"/>
    <m/>
    <m/>
    <s v="No"/>
    <n v="1"/>
    <n v="2"/>
    <n v="1"/>
    <n v="3"/>
    <x v="0"/>
    <s v="Oct"/>
    <s v="Oct-2020"/>
    <e v="#NUM!"/>
    <s v="1-10"/>
  </r>
  <r>
    <s v=""/>
    <n v="401"/>
    <m/>
    <d v="1985-12-19T00:00:00"/>
    <s v="Female"/>
    <d v="2020-08-07T00:00:00"/>
    <d v="2020-08-06T00:00:00"/>
    <m/>
    <m/>
    <s v="No"/>
    <n v="1"/>
    <n v="34"/>
    <n v="6"/>
    <n v="34"/>
    <x v="0"/>
    <s v="Aug"/>
    <s v="Aug-2020"/>
    <e v="#NUM!"/>
    <s v="31-40"/>
  </r>
  <r>
    <s v=""/>
    <n v="508"/>
    <m/>
    <d v="1950-03-08T00:00:00"/>
    <s v="Male"/>
    <d v="2020-07-10T00:00:00"/>
    <d v="2020-02-08T00:00:00"/>
    <m/>
    <m/>
    <s v="No"/>
    <n v="1"/>
    <n v="43"/>
    <n v="8"/>
    <n v="70"/>
    <x v="0"/>
    <s v="Jul"/>
    <s v="Jul-2020"/>
    <e v="#NUM!"/>
    <s v="71-80"/>
  </r>
  <r>
    <s v=""/>
    <n v="540"/>
    <m/>
    <d v="1985-12-24T00:00:00"/>
    <s v="Male"/>
    <d v="2020-07-01T00:00:00"/>
    <d v="2020-09-14T00:00:00"/>
    <m/>
    <m/>
    <s v="No"/>
    <n v="4"/>
    <n v="45"/>
    <n v="8"/>
    <n v="34"/>
    <x v="0"/>
    <s v="Jul"/>
    <s v="Jul-2020"/>
    <n v="75"/>
    <s v="31-40"/>
  </r>
  <r>
    <s v=""/>
    <n v="688"/>
    <m/>
    <d v="2004-08-17T00:00:00"/>
    <s v="Male"/>
    <d v="2020-02-18T00:00:00"/>
    <d v="2020-12-28T00:00:00"/>
    <m/>
    <m/>
    <s v="No"/>
    <n v="1"/>
    <n v="58"/>
    <n v="10"/>
    <n v="15"/>
    <x v="0"/>
    <s v="Feb"/>
    <s v="Feb-2020"/>
    <n v="314"/>
    <s v="11-20"/>
  </r>
  <r>
    <s v=""/>
    <n v="716"/>
    <m/>
    <d v="1953-02-17T00:00:00"/>
    <s v="Male"/>
    <d v="2020-11-27T00:00:00"/>
    <d v="2020-03-02T00:00:00"/>
    <m/>
    <m/>
    <s v="No"/>
    <n v="2"/>
    <n v="60"/>
    <n v="10"/>
    <n v="67"/>
    <x v="0"/>
    <s v="Nov"/>
    <s v="Nov-2020"/>
    <e v="#NUM!"/>
    <s v="61-70"/>
  </r>
  <r>
    <s v=""/>
    <n v="95"/>
    <m/>
    <d v="1977-03-03T00:00:00"/>
    <s v="Female"/>
    <d v="2020-06-17T00:00:00"/>
    <d v="2020-08-31T00:00:00"/>
    <m/>
    <m/>
    <s v="No"/>
    <n v="3"/>
    <n v="8"/>
    <n v="2"/>
    <n v="43"/>
    <x v="0"/>
    <s v="Jun"/>
    <s v="Jun-2020"/>
    <n v="75"/>
    <s v="41-50"/>
  </r>
  <r>
    <s v=""/>
    <n v="536"/>
    <m/>
    <d v="2004-08-02T00:00:00"/>
    <s v="Male"/>
    <d v="2020-05-23T00:00:00"/>
    <d v="2020-11-21T00:00:00"/>
    <m/>
    <m/>
    <s v="No"/>
    <n v="2"/>
    <n v="45"/>
    <n v="8"/>
    <n v="15"/>
    <x v="0"/>
    <s v="May"/>
    <s v="May-2020"/>
    <n v="182"/>
    <s v="11-20"/>
  </r>
  <r>
    <s v=""/>
    <n v="208"/>
    <m/>
    <d v="2019-08-04T00:00:00"/>
    <s v="Female"/>
    <d v="2020-06-01T00:00:00"/>
    <d v="2020-03-22T00:00:00"/>
    <m/>
    <m/>
    <s v="No"/>
    <n v="1"/>
    <n v="18"/>
    <n v="3"/>
    <n v="0"/>
    <x v="0"/>
    <s v="Jun"/>
    <s v="Jun-2020"/>
    <e v="#NUM!"/>
    <s v="1-10"/>
  </r>
  <r>
    <s v=""/>
    <n v="333"/>
    <m/>
    <d v="2019-02-26T00:00:00"/>
    <s v="Male"/>
    <d v="2020-06-13T00:00:00"/>
    <d v="2020-10-25T00:00:00"/>
    <m/>
    <m/>
    <s v="No"/>
    <n v="3"/>
    <n v="28"/>
    <n v="5"/>
    <n v="1"/>
    <x v="0"/>
    <s v="Jun"/>
    <s v="Jun-2020"/>
    <n v="134"/>
    <s v="1-10"/>
  </r>
  <r>
    <s v=""/>
    <n v="317"/>
    <m/>
    <d v="1992-04-10T00:00:00"/>
    <s v="Female"/>
    <d v="2020-01-17T00:00:00"/>
    <d v="2020-09-28T00:00:00"/>
    <m/>
    <m/>
    <s v="No"/>
    <n v="1"/>
    <n v="27"/>
    <n v="5"/>
    <n v="27"/>
    <x v="0"/>
    <s v="Jan"/>
    <s v="Jan-2020"/>
    <n v="255"/>
    <s v="21-30"/>
  </r>
  <r>
    <s v=""/>
    <n v="635"/>
    <m/>
    <d v="1962-11-21T00:00:00"/>
    <s v="Male"/>
    <d v="2020-02-14T00:00:00"/>
    <d v="2020-11-28T00:00:00"/>
    <m/>
    <m/>
    <s v="No"/>
    <n v="3"/>
    <n v="53"/>
    <n v="9"/>
    <n v="57"/>
    <x v="0"/>
    <s v="Feb"/>
    <s v="Feb-2020"/>
    <n v="288"/>
    <s v="51-60"/>
  </r>
  <r>
    <s v=""/>
    <n v="556"/>
    <m/>
    <d v="1999-06-14T00:00:00"/>
    <s v="Male"/>
    <d v="2020-09-17T00:00:00"/>
    <d v="2020-04-02T00:00:00"/>
    <m/>
    <m/>
    <s v="No"/>
    <n v="1"/>
    <n v="47"/>
    <n v="8"/>
    <n v="21"/>
    <x v="0"/>
    <s v="Sep"/>
    <s v="Sep-2020"/>
    <e v="#NUM!"/>
    <s v="21-30"/>
  </r>
  <r>
    <s v=""/>
    <n v="320"/>
    <m/>
    <d v="2006-03-25T00:00:00"/>
    <s v="Male"/>
    <d v="2020-06-02T00:00:00"/>
    <d v="2021-01-09T00:00:00"/>
    <m/>
    <m/>
    <s v="No"/>
    <n v="2"/>
    <n v="27"/>
    <n v="5"/>
    <n v="14"/>
    <x v="0"/>
    <s v="Jun"/>
    <s v="Jun-2020"/>
    <n v="221"/>
    <s v="11-20"/>
  </r>
  <r>
    <s v=""/>
    <n v="736"/>
    <m/>
    <d v="1985-07-02T00:00:00"/>
    <s v="Male"/>
    <d v="2020-03-26T00:00:00"/>
    <d v="2020-02-09T00:00:00"/>
    <m/>
    <m/>
    <s v="No"/>
    <n v="1"/>
    <n v="62"/>
    <n v="11"/>
    <n v="34"/>
    <x v="0"/>
    <s v="Mar"/>
    <s v="Mar-2020"/>
    <e v="#NUM!"/>
    <s v="31-40"/>
  </r>
  <r>
    <s v=""/>
    <n v="470"/>
    <m/>
    <d v="1957-07-19T00:00:00"/>
    <s v="Male"/>
    <d v="2020-08-24T00:00:00"/>
    <d v="2020-06-30T00:00:00"/>
    <m/>
    <m/>
    <s v="No"/>
    <n v="0"/>
    <n v="40"/>
    <n v="7"/>
    <n v="63"/>
    <x v="0"/>
    <s v="Aug"/>
    <s v="Aug-2020"/>
    <e v="#NUM!"/>
    <s v="61-70"/>
  </r>
  <r>
    <s v=""/>
    <n v="37"/>
    <m/>
    <d v="1951-03-10T00:00:00"/>
    <s v="Female"/>
    <d v="2020-09-17T00:00:00"/>
    <d v="2020-04-18T00:00:00"/>
    <m/>
    <m/>
    <s v="No"/>
    <n v="0"/>
    <n v="4"/>
    <n v="1"/>
    <n v="69"/>
    <x v="0"/>
    <s v="Sep"/>
    <s v="Sep-2020"/>
    <e v="#NUM!"/>
    <s v="61-70"/>
  </r>
  <r>
    <s v=""/>
    <n v="741"/>
    <m/>
    <d v="1963-06-07T00:00:00"/>
    <s v="Female"/>
    <d v="2020-08-02T00:00:00"/>
    <d v="2020-07-28T00:00:00"/>
    <m/>
    <m/>
    <s v="No"/>
    <n v="3"/>
    <n v="62"/>
    <n v="11"/>
    <n v="57"/>
    <x v="0"/>
    <s v="Aug"/>
    <s v="Aug-2020"/>
    <e v="#NUM!"/>
    <s v="51-60"/>
  </r>
  <r>
    <s v=""/>
    <n v="807"/>
    <m/>
    <d v="2017-06-01T00:00:00"/>
    <s v="Male"/>
    <d v="2020-01-01T00:00:00"/>
    <d v="2020-06-08T00:00:00"/>
    <m/>
    <m/>
    <s v="No"/>
    <n v="1"/>
    <n v="68"/>
    <n v="12"/>
    <n v="2"/>
    <x v="0"/>
    <s v="Jan"/>
    <s v="Jan-2020"/>
    <n v="159"/>
    <s v="1-10"/>
  </r>
  <r>
    <s v=""/>
    <n v="44"/>
    <m/>
    <d v="1959-11-04T00:00:00"/>
    <s v="Male"/>
    <d v="2020-05-15T00:00:00"/>
    <d v="2020-04-24T00:00:00"/>
    <m/>
    <m/>
    <s v="No"/>
    <n v="2"/>
    <n v="4"/>
    <n v="1"/>
    <n v="60"/>
    <x v="0"/>
    <s v="May"/>
    <s v="May-2020"/>
    <e v="#NUM!"/>
    <s v="61-70"/>
  </r>
  <r>
    <s v=""/>
    <n v="89"/>
    <m/>
    <d v="1993-05-15T00:00:00"/>
    <s v="Female"/>
    <d v="2020-02-18T00:00:00"/>
    <d v="2020-02-08T00:00:00"/>
    <m/>
    <m/>
    <s v="No"/>
    <n v="1"/>
    <n v="8"/>
    <n v="2"/>
    <n v="26"/>
    <x v="0"/>
    <s v="Feb"/>
    <s v="Feb-2020"/>
    <e v="#NUM!"/>
    <s v="21-30"/>
  </r>
  <r>
    <s v=""/>
    <n v="474"/>
    <m/>
    <d v="2004-06-15T00:00:00"/>
    <s v="Male"/>
    <d v="2020-11-05T00:00:00"/>
    <d v="2020-07-26T00:00:00"/>
    <m/>
    <m/>
    <s v="No"/>
    <n v="2"/>
    <n v="40"/>
    <n v="7"/>
    <n v="16"/>
    <x v="0"/>
    <s v="Nov"/>
    <s v="Nov-2020"/>
    <e v="#NUM!"/>
    <s v="11-20"/>
  </r>
  <r>
    <s v=""/>
    <n v="259"/>
    <m/>
    <d v="1977-04-01T00:00:00"/>
    <s v="Female"/>
    <d v="2020-08-27T00:00:00"/>
    <d v="2021-01-04T00:00:00"/>
    <m/>
    <m/>
    <s v="No"/>
    <n v="2"/>
    <n v="22"/>
    <n v="4"/>
    <n v="43"/>
    <x v="0"/>
    <s v="Aug"/>
    <s v="Aug-2020"/>
    <n v="130"/>
    <s v="41-50"/>
  </r>
  <r>
    <s v=""/>
    <n v="470"/>
    <m/>
    <d v="1968-12-06T00:00:00"/>
    <s v="Male"/>
    <d v="2020-12-13T00:00:00"/>
    <d v="2020-05-01T00:00:00"/>
    <m/>
    <m/>
    <s v="No"/>
    <n v="0"/>
    <n v="40"/>
    <n v="7"/>
    <n v="52"/>
    <x v="0"/>
    <s v="Dec"/>
    <s v="Dec-2020"/>
    <e v="#NUM!"/>
    <s v="51-60"/>
  </r>
  <r>
    <s v=""/>
    <n v="236"/>
    <m/>
    <d v="1954-12-20T00:00:00"/>
    <s v="Male"/>
    <d v="2020-10-07T00:00:00"/>
    <d v="2020-03-23T00:00:00"/>
    <m/>
    <m/>
    <s v="No"/>
    <n v="2"/>
    <n v="20"/>
    <n v="4"/>
    <n v="65"/>
    <x v="0"/>
    <s v="Oct"/>
    <s v="Oct-2020"/>
    <e v="#NUM!"/>
    <s v="61-70"/>
  </r>
  <r>
    <s v=""/>
    <n v="774"/>
    <m/>
    <d v="1954-06-17T00:00:00"/>
    <s v="Male"/>
    <d v="2020-10-16T00:00:00"/>
    <d v="2020-10-09T00:00:00"/>
    <m/>
    <m/>
    <s v="No"/>
    <n v="2"/>
    <n v="65"/>
    <n v="11"/>
    <n v="66"/>
    <x v="0"/>
    <s v="Oct"/>
    <s v="Oct-2020"/>
    <e v="#NUM!"/>
    <s v="61-70"/>
  </r>
  <r>
    <s v=""/>
    <n v="336"/>
    <m/>
    <d v="2018-04-20T00:00:00"/>
    <s v="Female"/>
    <d v="2020-03-08T00:00:00"/>
    <d v="2020-03-10T00:00:00"/>
    <m/>
    <m/>
    <s v="No"/>
    <n v="4"/>
    <n v="28"/>
    <n v="5"/>
    <n v="1"/>
    <x v="0"/>
    <s v="Mar"/>
    <s v="Mar-2020"/>
    <n v="2"/>
    <s v="1-10"/>
  </r>
  <r>
    <s v=""/>
    <n v="102"/>
    <m/>
    <d v="1962-05-12T00:00:00"/>
    <s v="Female"/>
    <d v="2020-02-12T00:00:00"/>
    <d v="2020-06-27T00:00:00"/>
    <m/>
    <m/>
    <s v="No"/>
    <n v="2"/>
    <n v="9"/>
    <n v="2"/>
    <n v="57"/>
    <x v="0"/>
    <s v="Feb"/>
    <s v="Feb-2020"/>
    <n v="136"/>
    <s v="51-60"/>
  </r>
  <r>
    <s v=""/>
    <n v="61"/>
    <m/>
    <d v="2000-07-02T00:00:00"/>
    <s v="Male"/>
    <d v="2020-11-20T00:00:00"/>
    <d v="2020-10-31T00:00:00"/>
    <m/>
    <m/>
    <s v="No"/>
    <n v="0"/>
    <n v="6"/>
    <n v="1"/>
    <n v="20"/>
    <x v="0"/>
    <s v="Nov"/>
    <s v="Nov-2020"/>
    <e v="#NUM!"/>
    <s v="21-30"/>
  </r>
  <r>
    <s v=""/>
    <n v="806"/>
    <m/>
    <d v="1987-12-02T00:00:00"/>
    <s v="Female"/>
    <d v="2020-11-10T00:00:00"/>
    <d v="2020-06-09T00:00:00"/>
    <m/>
    <m/>
    <s v="No"/>
    <n v="0"/>
    <n v="68"/>
    <n v="12"/>
    <n v="32"/>
    <x v="0"/>
    <s v="Nov"/>
    <s v="Nov-2020"/>
    <e v="#NUM!"/>
    <s v="31-40"/>
  </r>
  <r>
    <s v=""/>
    <n v="622"/>
    <m/>
    <d v="1997-06-16T00:00:00"/>
    <s v="Male"/>
    <d v="2020-09-07T00:00:00"/>
    <d v="2020-09-03T00:00:00"/>
    <m/>
    <m/>
    <s v="No"/>
    <n v="3"/>
    <n v="52"/>
    <n v="9"/>
    <n v="23"/>
    <x v="0"/>
    <s v="Sep"/>
    <s v="Sep-2020"/>
    <e v="#NUM!"/>
    <s v="21-30"/>
  </r>
  <r>
    <s v=""/>
    <n v="749"/>
    <m/>
    <d v="1965-04-16T00:00:00"/>
    <s v="Female"/>
    <d v="2020-01-09T00:00:00"/>
    <d v="2020-05-22T00:00:00"/>
    <m/>
    <m/>
    <s v="No"/>
    <n v="1"/>
    <n v="63"/>
    <n v="11"/>
    <n v="54"/>
    <x v="0"/>
    <s v="Jan"/>
    <s v="Jan-2020"/>
    <n v="134"/>
    <s v="51-60"/>
  </r>
  <r>
    <s v=""/>
    <n v="372"/>
    <m/>
    <d v="2015-04-02T00:00:00"/>
    <s v="Female"/>
    <d v="2020-06-12T00:00:00"/>
    <d v="2020-11-13T00:00:00"/>
    <m/>
    <m/>
    <s v="No"/>
    <n v="4"/>
    <n v="31"/>
    <n v="6"/>
    <n v="5"/>
    <x v="0"/>
    <s v="Jun"/>
    <s v="Jun-2020"/>
    <n v="154"/>
    <s v="1-10"/>
  </r>
  <r>
    <s v=""/>
    <n v="27"/>
    <m/>
    <d v="1976-05-07T00:00:00"/>
    <s v="Male"/>
    <d v="2020-05-27T00:00:00"/>
    <d v="2020-05-12T00:00:00"/>
    <m/>
    <m/>
    <s v="No"/>
    <n v="1"/>
    <n v="3"/>
    <n v="1"/>
    <n v="44"/>
    <x v="0"/>
    <s v="May"/>
    <s v="May-2020"/>
    <e v="#NUM!"/>
    <s v="41-50"/>
  </r>
  <r>
    <s v=""/>
    <n v="772"/>
    <m/>
    <d v="1979-01-14T00:00:00"/>
    <s v="Male"/>
    <d v="2020-11-20T00:00:00"/>
    <d v="2020-03-17T00:00:00"/>
    <m/>
    <m/>
    <s v="No"/>
    <n v="1"/>
    <n v="65"/>
    <n v="11"/>
    <n v="41"/>
    <x v="0"/>
    <s v="Nov"/>
    <s v="Nov-2020"/>
    <e v="#NUM!"/>
    <s v="41-50"/>
  </r>
  <r>
    <s v=""/>
    <n v="464"/>
    <m/>
    <d v="2016-12-24T00:00:00"/>
    <s v="Male"/>
    <d v="2020-01-06T00:00:00"/>
    <d v="2020-06-13T00:00:00"/>
    <m/>
    <m/>
    <s v="No"/>
    <n v="2"/>
    <n v="39"/>
    <n v="7"/>
    <n v="3"/>
    <x v="0"/>
    <s v="Jan"/>
    <s v="Jan-2020"/>
    <n v="159"/>
    <s v="1-10"/>
  </r>
  <r>
    <s v=""/>
    <n v="109"/>
    <m/>
    <d v="1991-07-07T00:00:00"/>
    <s v="Female"/>
    <d v="2020-12-10T00:00:00"/>
    <d v="2020-08-01T00:00:00"/>
    <m/>
    <m/>
    <s v="No"/>
    <n v="0"/>
    <n v="10"/>
    <n v="2"/>
    <n v="29"/>
    <x v="0"/>
    <s v="Dec"/>
    <s v="Dec-2020"/>
    <e v="#NUM!"/>
    <s v="21-30"/>
  </r>
  <r>
    <s v=""/>
    <n v="687"/>
    <m/>
    <d v="1982-02-11T00:00:00"/>
    <s v="Female"/>
    <d v="2020-11-22T00:00:00"/>
    <d v="2020-09-23T00:00:00"/>
    <m/>
    <m/>
    <s v="No"/>
    <n v="1"/>
    <n v="58"/>
    <n v="10"/>
    <n v="38"/>
    <x v="0"/>
    <s v="Nov"/>
    <s v="Nov-2020"/>
    <e v="#NUM!"/>
    <s v="31-40"/>
  </r>
  <r>
    <s v=""/>
    <n v="178"/>
    <m/>
    <d v="1999-12-12T00:00:00"/>
    <s v="Male"/>
    <d v="2020-12-28T00:00:00"/>
    <d v="2020-06-19T00:00:00"/>
    <m/>
    <m/>
    <s v="No"/>
    <n v="3"/>
    <n v="15"/>
    <n v="3"/>
    <n v="21"/>
    <x v="0"/>
    <s v="Dec"/>
    <s v="Dec-2020"/>
    <e v="#NUM!"/>
    <s v="21-30"/>
  </r>
  <r>
    <s v=""/>
    <n v="759"/>
    <m/>
    <d v="2011-10-09T00:00:00"/>
    <s v="Male"/>
    <d v="2020-05-27T00:00:00"/>
    <d v="2020-07-06T00:00:00"/>
    <m/>
    <m/>
    <s v="No"/>
    <n v="1"/>
    <n v="64"/>
    <n v="11"/>
    <n v="8"/>
    <x v="0"/>
    <s v="May"/>
    <s v="May-2020"/>
    <n v="40"/>
    <s v="1-10"/>
  </r>
  <r>
    <s v=""/>
    <n v="56"/>
    <m/>
    <d v="1979-11-12T00:00:00"/>
    <s v="Female"/>
    <d v="2020-12-04T00:00:00"/>
    <d v="2020-01-21T00:00:00"/>
    <m/>
    <m/>
    <s v="No"/>
    <n v="2"/>
    <n v="5"/>
    <n v="1"/>
    <n v="41"/>
    <x v="0"/>
    <s v="Dec"/>
    <s v="Dec-2020"/>
    <e v="#NUM!"/>
    <s v="41-50"/>
  </r>
  <r>
    <s v=""/>
    <n v="508"/>
    <m/>
    <d v="1957-05-23T00:00:00"/>
    <s v="Female"/>
    <d v="2020-01-23T00:00:00"/>
    <d v="2020-08-13T00:00:00"/>
    <m/>
    <m/>
    <s v="No"/>
    <n v="1"/>
    <n v="43"/>
    <n v="8"/>
    <n v="62"/>
    <x v="0"/>
    <s v="Jan"/>
    <s v="Jan-2020"/>
    <n v="203"/>
    <s v="61-70"/>
  </r>
  <r>
    <s v=""/>
    <n v="164"/>
    <m/>
    <d v="1995-03-22T00:00:00"/>
    <s v="Female"/>
    <d v="2020-12-24T00:00:00"/>
    <d v="2020-08-17T00:00:00"/>
    <m/>
    <m/>
    <s v="No"/>
    <n v="2"/>
    <n v="14"/>
    <n v="3"/>
    <n v="25"/>
    <x v="0"/>
    <s v="Dec"/>
    <s v="Dec-2020"/>
    <e v="#NUM!"/>
    <s v="21-30"/>
  </r>
  <r>
    <s v=""/>
    <n v="843"/>
    <m/>
    <d v="2004-12-23T00:00:00"/>
    <s v="Female"/>
    <d v="2020-06-16T00:00:00"/>
    <d v="2020-12-22T00:00:00"/>
    <m/>
    <m/>
    <s v="No"/>
    <n v="1"/>
    <n v="71"/>
    <n v="12"/>
    <n v="15"/>
    <x v="0"/>
    <s v="Jun"/>
    <s v="Jun-2020"/>
    <n v="189"/>
    <s v="11-20"/>
  </r>
  <r>
    <s v=""/>
    <n v="219"/>
    <m/>
    <d v="1990-01-04T00:00:00"/>
    <s v="Male"/>
    <d v="2020-03-14T00:00:00"/>
    <d v="2021-01-18T00:00:00"/>
    <m/>
    <m/>
    <s v="No"/>
    <n v="1"/>
    <n v="19"/>
    <n v="4"/>
    <n v="30"/>
    <x v="0"/>
    <s v="Mar"/>
    <s v="Mar-2020"/>
    <n v="310"/>
    <s v="31-40"/>
  </r>
  <r>
    <s v=""/>
    <n v="788"/>
    <m/>
    <d v="1982-10-06T00:00:00"/>
    <s v="Male"/>
    <d v="2020-11-09T00:00:00"/>
    <d v="2020-02-07T00:00:00"/>
    <m/>
    <m/>
    <s v="No"/>
    <n v="2"/>
    <n v="66"/>
    <n v="11"/>
    <n v="38"/>
    <x v="0"/>
    <s v="Nov"/>
    <s v="Nov-2020"/>
    <e v="#NUM!"/>
    <s v="31-40"/>
  </r>
  <r>
    <s v=""/>
    <n v="535"/>
    <m/>
    <d v="1969-03-08T00:00:00"/>
    <s v="Male"/>
    <d v="2020-08-04T00:00:00"/>
    <d v="2020-09-29T00:00:00"/>
    <m/>
    <m/>
    <s v="No"/>
    <n v="2"/>
    <n v="45"/>
    <n v="8"/>
    <n v="51"/>
    <x v="0"/>
    <s v="Aug"/>
    <s v="Aug-2020"/>
    <n v="56"/>
    <s v="51-60"/>
  </r>
  <r>
    <s v=""/>
    <n v="83"/>
    <m/>
    <d v="2010-06-18T00:00:00"/>
    <s v="Female"/>
    <d v="2020-03-14T00:00:00"/>
    <d v="2020-08-29T00:00:00"/>
    <m/>
    <m/>
    <s v="No"/>
    <n v="3"/>
    <n v="7"/>
    <n v="2"/>
    <n v="9"/>
    <x v="0"/>
    <s v="Mar"/>
    <s v="Mar-2020"/>
    <n v="168"/>
    <s v="1-10"/>
  </r>
  <r>
    <s v=""/>
    <n v="815"/>
    <m/>
    <d v="2013-03-20T00:00:00"/>
    <s v="Male"/>
    <d v="2020-05-20T00:00:00"/>
    <d v="2020-09-01T00:00:00"/>
    <m/>
    <m/>
    <s v="No"/>
    <n v="3"/>
    <n v="68"/>
    <n v="12"/>
    <n v="7"/>
    <x v="0"/>
    <s v="May"/>
    <s v="May-2020"/>
    <n v="104"/>
    <s v="1-10"/>
  </r>
  <r>
    <s v=""/>
    <n v="488"/>
    <m/>
    <d v="1969-09-10T00:00:00"/>
    <s v="Female"/>
    <d v="2020-03-03T00:00:00"/>
    <d v="2020-02-07T00:00:00"/>
    <m/>
    <m/>
    <s v="No"/>
    <n v="2"/>
    <n v="41"/>
    <n v="7"/>
    <n v="50"/>
    <x v="0"/>
    <s v="Mar"/>
    <s v="Mar-2020"/>
    <e v="#NUM!"/>
    <s v="51-60"/>
  </r>
  <r>
    <s v=""/>
    <n v="779"/>
    <m/>
    <d v="1978-10-04T00:00:00"/>
    <s v="Female"/>
    <d v="2020-11-27T00:00:00"/>
    <m/>
    <m/>
    <m/>
    <s v="Yes"/>
    <n v="3"/>
    <n v="65"/>
    <n v="11"/>
    <n v="42"/>
    <x v="0"/>
    <s v="Nov"/>
    <s v="Nov-2020"/>
    <s v=""/>
    <s v="41-50"/>
  </r>
  <r>
    <s v=""/>
    <n v="733"/>
    <m/>
    <d v="1968-08-10T00:00:00"/>
    <s v="Male"/>
    <d v="2020-12-28T00:00:00"/>
    <m/>
    <m/>
    <m/>
    <s v="Yes"/>
    <n v="0"/>
    <n v="62"/>
    <n v="11"/>
    <n v="52"/>
    <x v="0"/>
    <s v="Dec"/>
    <s v="Dec-2020"/>
    <s v=""/>
    <s v="51-60"/>
  </r>
  <r>
    <s v=""/>
    <n v="846"/>
    <m/>
    <d v="1971-01-19T00:00:00"/>
    <s v="Male"/>
    <d v="2020-07-22T00:00:00"/>
    <m/>
    <m/>
    <m/>
    <s v="Yes"/>
    <n v="2"/>
    <n v="71"/>
    <n v="12"/>
    <n v="49"/>
    <x v="0"/>
    <s v="Jul"/>
    <s v="Jul-2020"/>
    <s v=""/>
    <s v="41-50"/>
  </r>
  <r>
    <s v=""/>
    <n v="772"/>
    <m/>
    <d v="1972-09-14T00:00:00"/>
    <s v="Female"/>
    <d v="2020-07-07T00:00:00"/>
    <m/>
    <m/>
    <m/>
    <s v="Yes"/>
    <n v="1"/>
    <n v="65"/>
    <n v="11"/>
    <n v="47"/>
    <x v="0"/>
    <s v="Jul"/>
    <s v="Jul-2020"/>
    <s v=""/>
    <s v="41-50"/>
  </r>
  <r>
    <s v=""/>
    <n v="815"/>
    <m/>
    <d v="2014-05-14T00:00:00"/>
    <s v="Female"/>
    <d v="2020-11-04T00:00:00"/>
    <m/>
    <m/>
    <m/>
    <s v="Yes"/>
    <n v="3"/>
    <n v="68"/>
    <n v="12"/>
    <n v="6"/>
    <x v="0"/>
    <s v="Nov"/>
    <s v="Nov-2020"/>
    <s v=""/>
    <s v="1-10"/>
  </r>
  <r>
    <s v=""/>
    <n v="217"/>
    <m/>
    <d v="1974-08-26T00:00:00"/>
    <s v="Female"/>
    <d v="2020-06-19T00:00:00"/>
    <d v="2020-07-29T00:00:00"/>
    <m/>
    <m/>
    <s v="No"/>
    <n v="0"/>
    <n v="19"/>
    <n v="4"/>
    <n v="45"/>
    <x v="0"/>
    <s v="Jun"/>
    <s v="Jun-2020"/>
    <n v="40"/>
    <s v="41-50"/>
  </r>
  <r>
    <s v=""/>
    <n v="109"/>
    <m/>
    <d v="2000-06-20T00:00:00"/>
    <s v="Female"/>
    <d v="2020-06-14T00:00:00"/>
    <d v="2021-01-03T00:00:00"/>
    <m/>
    <m/>
    <s v="No"/>
    <n v="0"/>
    <n v="10"/>
    <n v="2"/>
    <n v="19"/>
    <x v="0"/>
    <s v="Jun"/>
    <s v="Jun-2020"/>
    <n v="203"/>
    <s v="11-20"/>
  </r>
  <r>
    <s v=""/>
    <n v="684"/>
    <m/>
    <d v="1957-07-20T00:00:00"/>
    <s v="Female"/>
    <d v="2020-01-01T00:00:00"/>
    <d v="2020-03-14T00:00:00"/>
    <m/>
    <m/>
    <s v="No"/>
    <n v="4"/>
    <n v="57"/>
    <n v="10"/>
    <n v="62"/>
    <x v="0"/>
    <s v="Jan"/>
    <s v="Jan-2020"/>
    <n v="73"/>
    <s v="61-70"/>
  </r>
  <r>
    <s v=""/>
    <n v="68"/>
    <m/>
    <d v="1951-06-04T00:00:00"/>
    <s v="Female"/>
    <d v="2020-12-23T00:00:00"/>
    <d v="2020-06-29T00:00:00"/>
    <m/>
    <m/>
    <s v="No"/>
    <n v="2"/>
    <n v="6"/>
    <n v="1"/>
    <n v="69"/>
    <x v="0"/>
    <s v="Dec"/>
    <s v="Dec-2020"/>
    <e v="#NUM!"/>
    <s v="61-70"/>
  </r>
  <r>
    <s v=""/>
    <n v="199"/>
    <m/>
    <d v="1992-05-13T00:00:00"/>
    <s v="Male"/>
    <d v="2020-11-16T00:00:00"/>
    <d v="2020-05-31T00:00:00"/>
    <m/>
    <m/>
    <s v="No"/>
    <n v="2"/>
    <n v="17"/>
    <n v="3"/>
    <n v="28"/>
    <x v="0"/>
    <s v="Nov"/>
    <s v="Nov-2020"/>
    <e v="#NUM!"/>
    <s v="21-30"/>
  </r>
  <r>
    <s v=""/>
    <n v="196"/>
    <m/>
    <d v="1987-11-09T00:00:00"/>
    <s v="Female"/>
    <d v="2020-04-09T00:00:00"/>
    <d v="2021-01-03T00:00:00"/>
    <m/>
    <m/>
    <s v="No"/>
    <n v="1"/>
    <n v="17"/>
    <n v="3"/>
    <n v="32"/>
    <x v="0"/>
    <s v="Apr"/>
    <s v="Apr-2020"/>
    <n v="269"/>
    <s v="31-40"/>
  </r>
  <r>
    <s v=""/>
    <n v="128"/>
    <m/>
    <d v="1961-08-23T00:00:00"/>
    <s v="Male"/>
    <d v="2020-12-11T00:00:00"/>
    <d v="2020-11-19T00:00:00"/>
    <m/>
    <m/>
    <s v="No"/>
    <n v="2"/>
    <n v="11"/>
    <n v="2"/>
    <n v="59"/>
    <x v="0"/>
    <s v="Dec"/>
    <s v="Dec-2020"/>
    <e v="#NUM!"/>
    <s v="51-60"/>
  </r>
  <r>
    <s v=""/>
    <n v="68"/>
    <m/>
    <d v="1952-06-02T00:00:00"/>
    <s v="Female"/>
    <d v="2020-10-02T00:00:00"/>
    <d v="2020-09-03T00:00:00"/>
    <m/>
    <m/>
    <s v="No"/>
    <n v="2"/>
    <n v="6"/>
    <n v="1"/>
    <n v="68"/>
    <x v="0"/>
    <s v="Oct"/>
    <s v="Oct-2020"/>
    <e v="#NUM!"/>
    <s v="61-70"/>
  </r>
  <r>
    <s v=""/>
    <n v="613"/>
    <m/>
    <d v="2005-01-07T00:00:00"/>
    <s v="Female"/>
    <d v="2020-05-21T00:00:00"/>
    <d v="2020-07-25T00:00:00"/>
    <m/>
    <m/>
    <s v="No"/>
    <n v="0"/>
    <n v="52"/>
    <n v="9"/>
    <n v="15"/>
    <x v="0"/>
    <s v="May"/>
    <s v="May-2020"/>
    <n v="65"/>
    <s v="11-20"/>
  </r>
  <r>
    <s v=""/>
    <n v="90"/>
    <m/>
    <d v="2011-09-10T00:00:00"/>
    <s v="Male"/>
    <d v="2020-10-26T00:00:00"/>
    <d v="2020-03-05T00:00:00"/>
    <m/>
    <m/>
    <s v="No"/>
    <n v="2"/>
    <n v="8"/>
    <n v="2"/>
    <n v="9"/>
    <x v="0"/>
    <s v="Oct"/>
    <s v="Oct-2020"/>
    <e v="#NUM!"/>
    <s v="1-10"/>
  </r>
  <r>
    <s v=""/>
    <n v="418"/>
    <m/>
    <d v="1997-08-28T00:00:00"/>
    <s v="Male"/>
    <d v="2020-12-11T00:00:00"/>
    <d v="2020-07-27T00:00:00"/>
    <m/>
    <m/>
    <s v="No"/>
    <n v="3"/>
    <n v="35"/>
    <n v="6"/>
    <n v="23"/>
    <x v="0"/>
    <s v="Dec"/>
    <s v="Dec-2020"/>
    <e v="#NUM!"/>
    <s v="21-30"/>
  </r>
  <r>
    <s v=""/>
    <n v="567"/>
    <m/>
    <d v="1975-02-04T00:00:00"/>
    <s v="Male"/>
    <d v="2020-05-05T00:00:00"/>
    <d v="2020-12-17T00:00:00"/>
    <m/>
    <m/>
    <s v="No"/>
    <n v="1"/>
    <n v="48"/>
    <n v="8"/>
    <n v="45"/>
    <x v="0"/>
    <s v="May"/>
    <s v="May-2020"/>
    <n v="226"/>
    <s v="41-50"/>
  </r>
  <r>
    <s v=""/>
    <n v="636"/>
    <m/>
    <d v="1986-04-09T00:00:00"/>
    <s v="Male"/>
    <d v="2020-06-13T00:00:00"/>
    <d v="2020-06-21T00:00:00"/>
    <m/>
    <m/>
    <s v="No"/>
    <n v="4"/>
    <n v="53"/>
    <n v="9"/>
    <n v="34"/>
    <x v="0"/>
    <s v="Jun"/>
    <s v="Jun-2020"/>
    <n v="8"/>
    <s v="31-40"/>
  </r>
  <r>
    <s v=""/>
    <n v="850"/>
    <m/>
    <d v="2008-04-05T00:00:00"/>
    <s v="Female"/>
    <d v="2020-03-07T00:00:00"/>
    <d v="2020-06-22T00:00:00"/>
    <m/>
    <m/>
    <s v="No"/>
    <n v="3"/>
    <n v="71"/>
    <n v="12"/>
    <n v="11"/>
    <x v="0"/>
    <s v="Mar"/>
    <s v="Mar-2020"/>
    <n v="107"/>
    <s v="11-20"/>
  </r>
  <r>
    <s v=""/>
    <n v="429"/>
    <m/>
    <d v="1998-04-21T00:00:00"/>
    <s v="Female"/>
    <d v="2020-12-19T00:00:00"/>
    <d v="2020-03-26T00:00:00"/>
    <m/>
    <m/>
    <s v="No"/>
    <n v="3"/>
    <n v="36"/>
    <n v="6"/>
    <n v="22"/>
    <x v="0"/>
    <s v="Dec"/>
    <s v="Dec-2020"/>
    <e v="#NUM!"/>
    <s v="21-30"/>
  </r>
  <r>
    <s v=""/>
    <n v="154"/>
    <m/>
    <d v="1994-05-09T00:00:00"/>
    <s v="Female"/>
    <d v="2020-09-27T00:00:00"/>
    <d v="2020-07-03T00:00:00"/>
    <m/>
    <m/>
    <s v="No"/>
    <n v="3"/>
    <n v="13"/>
    <n v="3"/>
    <n v="26"/>
    <x v="0"/>
    <s v="Sep"/>
    <s v="Sep-2020"/>
    <e v="#NUM!"/>
    <s v="21-30"/>
  </r>
  <r>
    <s v=""/>
    <n v="274"/>
    <m/>
    <d v="1963-12-28T00:00:00"/>
    <s v="Female"/>
    <d v="2020-01-07T00:00:00"/>
    <d v="2020-08-11T00:00:00"/>
    <m/>
    <m/>
    <s v="No"/>
    <n v="3"/>
    <n v="23"/>
    <n v="4"/>
    <n v="56"/>
    <x v="0"/>
    <s v="Jan"/>
    <s v="Jan-2020"/>
    <n v="217"/>
    <s v="51-60"/>
  </r>
  <r>
    <s v=""/>
    <n v="422"/>
    <m/>
    <d v="1961-02-24T00:00:00"/>
    <s v="Female"/>
    <d v="2020-06-03T00:00:00"/>
    <d v="2020-01-24T00:00:00"/>
    <m/>
    <m/>
    <s v="No"/>
    <n v="0"/>
    <n v="36"/>
    <n v="6"/>
    <n v="59"/>
    <x v="0"/>
    <s v="Jun"/>
    <s v="Jun-2020"/>
    <e v="#NUM!"/>
    <s v="51-60"/>
  </r>
  <r>
    <s v=""/>
    <n v="545"/>
    <m/>
    <d v="1953-07-23T00:00:00"/>
    <s v="Female"/>
    <d v="2020-12-25T00:00:00"/>
    <d v="2020-10-17T00:00:00"/>
    <m/>
    <m/>
    <s v="No"/>
    <n v="1"/>
    <n v="46"/>
    <n v="8"/>
    <n v="67"/>
    <x v="0"/>
    <s v="Dec"/>
    <s v="Dec-2020"/>
    <e v="#NUM!"/>
    <s v="61-70"/>
  </r>
  <r>
    <s v=""/>
    <n v="145"/>
    <m/>
    <d v="1985-09-19T00:00:00"/>
    <s v="Male"/>
    <d v="2020-06-21T00:00:00"/>
    <d v="2021-01-01T00:00:00"/>
    <m/>
    <m/>
    <s v="No"/>
    <n v="0"/>
    <n v="13"/>
    <n v="3"/>
    <n v="34"/>
    <x v="0"/>
    <s v="Jun"/>
    <s v="Jun-2020"/>
    <n v="194"/>
    <s v="31-40"/>
  </r>
  <r>
    <s v=""/>
    <n v="251"/>
    <m/>
    <d v="1971-09-14T00:00:00"/>
    <s v="Male"/>
    <d v="2020-05-12T00:00:00"/>
    <d v="2020-06-14T00:00:00"/>
    <m/>
    <m/>
    <s v="No"/>
    <n v="3"/>
    <n v="21"/>
    <n v="4"/>
    <n v="48"/>
    <x v="0"/>
    <s v="May"/>
    <s v="May-2020"/>
    <n v="33"/>
    <s v="41-50"/>
  </r>
  <r>
    <s v=""/>
    <n v="223"/>
    <m/>
    <d v="1997-06-10T00:00:00"/>
    <s v="Female"/>
    <d v="2020-06-21T00:00:00"/>
    <d v="2020-05-08T00:00:00"/>
    <m/>
    <m/>
    <s v="No"/>
    <n v="2"/>
    <n v="19"/>
    <n v="4"/>
    <n v="23"/>
    <x v="0"/>
    <s v="Jun"/>
    <s v="Jun-2020"/>
    <e v="#NUM!"/>
    <s v="21-30"/>
  </r>
  <r>
    <s v=""/>
    <n v="19"/>
    <m/>
    <d v="2003-12-16T00:00:00"/>
    <s v="Female"/>
    <d v="2020-08-02T00:00:00"/>
    <d v="2020-06-14T00:00:00"/>
    <m/>
    <m/>
    <s v="No"/>
    <n v="2"/>
    <n v="2"/>
    <n v="1"/>
    <n v="16"/>
    <x v="0"/>
    <s v="Aug"/>
    <s v="Aug-2020"/>
    <e v="#NUM!"/>
    <s v="11-20"/>
  </r>
  <r>
    <s v=""/>
    <n v="207"/>
    <m/>
    <d v="1957-04-07T00:00:00"/>
    <s v="Female"/>
    <d v="2020-09-22T00:00:00"/>
    <d v="2020-03-21T00:00:00"/>
    <m/>
    <m/>
    <s v="No"/>
    <n v="1"/>
    <n v="18"/>
    <n v="3"/>
    <n v="63"/>
    <x v="0"/>
    <s v="Sep"/>
    <s v="Sep-2020"/>
    <e v="#NUM!"/>
    <s v="61-70"/>
  </r>
  <r>
    <s v=""/>
    <n v="824"/>
    <m/>
    <d v="1971-06-03T00:00:00"/>
    <s v="Male"/>
    <d v="2020-05-16T00:00:00"/>
    <d v="2020-09-08T00:00:00"/>
    <m/>
    <m/>
    <s v="No"/>
    <n v="2"/>
    <n v="69"/>
    <n v="12"/>
    <n v="48"/>
    <x v="0"/>
    <s v="May"/>
    <s v="May-2020"/>
    <n v="115"/>
    <s v="41-50"/>
  </r>
  <r>
    <s v=""/>
    <n v="244"/>
    <m/>
    <d v="1972-07-09T00:00:00"/>
    <s v="Male"/>
    <d v="2020-01-02T00:00:00"/>
    <d v="2020-11-10T00:00:00"/>
    <m/>
    <m/>
    <s v="No"/>
    <n v="1"/>
    <n v="21"/>
    <n v="4"/>
    <n v="47"/>
    <x v="0"/>
    <s v="Jan"/>
    <s v="Jan-2020"/>
    <n v="313"/>
    <s v="41-50"/>
  </r>
  <r>
    <s v=""/>
    <n v="663"/>
    <m/>
    <d v="1959-12-10T00:00:00"/>
    <s v="Female"/>
    <d v="2020-06-12T00:00:00"/>
    <d v="2020-04-28T00:00:00"/>
    <m/>
    <m/>
    <s v="No"/>
    <n v="1"/>
    <n v="56"/>
    <n v="10"/>
    <n v="60"/>
    <x v="0"/>
    <s v="Jun"/>
    <s v="Jun-2020"/>
    <e v="#NUM!"/>
    <s v="61-70"/>
  </r>
  <r>
    <s v=""/>
    <n v="265"/>
    <m/>
    <d v="1992-08-21T00:00:00"/>
    <s v="Female"/>
    <d v="2020-09-06T00:00:00"/>
    <d v="2020-02-17T00:00:00"/>
    <m/>
    <m/>
    <s v="No"/>
    <n v="0"/>
    <n v="23"/>
    <n v="4"/>
    <n v="28"/>
    <x v="0"/>
    <s v="Sep"/>
    <s v="Sep-2020"/>
    <e v="#NUM!"/>
    <s v="21-30"/>
  </r>
  <r>
    <s v=""/>
    <n v="689"/>
    <m/>
    <d v="1995-04-23T00:00:00"/>
    <s v="Female"/>
    <d v="2020-11-21T00:00:00"/>
    <d v="2020-02-29T00:00:00"/>
    <m/>
    <m/>
    <s v="No"/>
    <n v="1"/>
    <n v="58"/>
    <n v="10"/>
    <n v="25"/>
    <x v="0"/>
    <s v="Nov"/>
    <s v="Nov-2020"/>
    <e v="#NUM!"/>
    <s v="21-30"/>
  </r>
  <r>
    <s v=""/>
    <n v="157"/>
    <m/>
    <d v="2018-09-13T00:00:00"/>
    <s v="Female"/>
    <d v="2020-05-09T00:00:00"/>
    <d v="2020-08-06T00:00:00"/>
    <m/>
    <m/>
    <s v="No"/>
    <n v="0"/>
    <n v="14"/>
    <n v="3"/>
    <n v="1"/>
    <x v="0"/>
    <s v="May"/>
    <s v="May-2020"/>
    <n v="89"/>
    <s v="1-10"/>
  </r>
  <r>
    <s v=""/>
    <n v="716"/>
    <m/>
    <d v="2005-12-05T00:00:00"/>
    <s v="Male"/>
    <d v="2020-04-08T00:00:00"/>
    <d v="2020-09-16T00:00:00"/>
    <m/>
    <m/>
    <s v="No"/>
    <n v="2"/>
    <n v="60"/>
    <n v="10"/>
    <n v="14"/>
    <x v="0"/>
    <s v="Apr"/>
    <s v="Apr-2020"/>
    <n v="161"/>
    <s v="11-20"/>
  </r>
  <r>
    <s v=""/>
    <n v="784"/>
    <m/>
    <d v="1978-06-10T00:00:00"/>
    <s v="Male"/>
    <d v="2020-11-22T00:00:00"/>
    <d v="2020-06-26T00:00:00"/>
    <m/>
    <m/>
    <s v="No"/>
    <n v="1"/>
    <n v="66"/>
    <n v="11"/>
    <n v="42"/>
    <x v="0"/>
    <s v="Nov"/>
    <s v="Nov-2020"/>
    <e v="#NUM!"/>
    <s v="41-50"/>
  </r>
  <r>
    <s v=""/>
    <n v="791"/>
    <m/>
    <d v="1953-12-28T00:00:00"/>
    <s v="Female"/>
    <d v="2020-09-01T00:00:00"/>
    <d v="2020-04-30T00:00:00"/>
    <m/>
    <m/>
    <s v="No"/>
    <n v="3"/>
    <n v="66"/>
    <n v="11"/>
    <n v="66"/>
    <x v="0"/>
    <s v="Sep"/>
    <s v="Sep-2020"/>
    <e v="#NUM!"/>
    <s v="61-70"/>
  </r>
  <r>
    <s v=""/>
    <n v="859"/>
    <m/>
    <d v="1951-11-14T00:00:00"/>
    <s v="Female"/>
    <d v="2020-03-27T00:00:00"/>
    <d v="2020-05-31T00:00:00"/>
    <m/>
    <m/>
    <s v="No"/>
    <n v="2"/>
    <n v="72"/>
    <n v="12"/>
    <n v="68"/>
    <x v="0"/>
    <s v="Mar"/>
    <s v="Mar-2020"/>
    <n v="65"/>
    <s v="61-70"/>
  </r>
  <r>
    <s v=""/>
    <n v="91"/>
    <m/>
    <d v="1970-08-22T00:00:00"/>
    <s v="Female"/>
    <d v="2020-08-16T00:00:00"/>
    <d v="2020-09-26T00:00:00"/>
    <m/>
    <m/>
    <s v="No"/>
    <n v="2"/>
    <n v="8"/>
    <n v="2"/>
    <n v="49"/>
    <x v="0"/>
    <s v="Aug"/>
    <s v="Aug-2020"/>
    <n v="41"/>
    <s v="41-50"/>
  </r>
  <r>
    <s v=""/>
    <n v="104"/>
    <m/>
    <d v="2006-02-14T00:00:00"/>
    <s v="Male"/>
    <d v="2020-10-19T00:00:00"/>
    <d v="2020-12-14T00:00:00"/>
    <m/>
    <m/>
    <s v="No"/>
    <n v="2"/>
    <n v="9"/>
    <n v="2"/>
    <n v="14"/>
    <x v="0"/>
    <s v="Oct"/>
    <s v="Oct-2020"/>
    <n v="56"/>
    <s v="11-20"/>
  </r>
  <r>
    <s v=""/>
    <n v="747"/>
    <m/>
    <d v="1979-02-28T00:00:00"/>
    <s v="Male"/>
    <d v="2020-04-06T00:00:00"/>
    <d v="2020-09-16T00:00:00"/>
    <m/>
    <m/>
    <s v="No"/>
    <n v="1"/>
    <n v="63"/>
    <n v="11"/>
    <n v="41"/>
    <x v="0"/>
    <s v="Apr"/>
    <s v="Apr-2020"/>
    <n v="163"/>
    <s v="41-50"/>
  </r>
  <r>
    <s v=""/>
    <n v="426"/>
    <m/>
    <d v="1979-08-24T00:00:00"/>
    <s v="Male"/>
    <d v="2020-09-22T00:00:00"/>
    <d v="2020-10-31T00:00:00"/>
    <m/>
    <m/>
    <s v="No"/>
    <n v="2"/>
    <n v="36"/>
    <n v="6"/>
    <n v="41"/>
    <x v="0"/>
    <s v="Sep"/>
    <s v="Sep-2020"/>
    <n v="39"/>
    <s v="41-50"/>
  </r>
  <r>
    <s v=""/>
    <n v="668"/>
    <m/>
    <d v="1974-05-28T00:00:00"/>
    <s v="Male"/>
    <d v="2020-09-01T00:00:00"/>
    <d v="2020-07-05T00:00:00"/>
    <m/>
    <m/>
    <s v="No"/>
    <n v="2"/>
    <n v="56"/>
    <n v="10"/>
    <n v="46"/>
    <x v="0"/>
    <s v="Sep"/>
    <s v="Sep-2020"/>
    <e v="#NUM!"/>
    <s v="41-50"/>
  </r>
  <r>
    <s v=""/>
    <n v="620"/>
    <m/>
    <d v="1966-08-02T00:00:00"/>
    <s v="Female"/>
    <d v="2020-02-11T00:00:00"/>
    <d v="2020-09-13T00:00:00"/>
    <m/>
    <m/>
    <s v="No"/>
    <n v="2"/>
    <n v="52"/>
    <n v="9"/>
    <n v="53"/>
    <x v="0"/>
    <s v="Feb"/>
    <s v="Feb-2020"/>
    <n v="215"/>
    <s v="51-60"/>
  </r>
  <r>
    <s v=""/>
    <n v="761"/>
    <m/>
    <d v="1978-08-02T00:00:00"/>
    <s v="Female"/>
    <d v="2020-06-01T00:00:00"/>
    <d v="2020-08-29T00:00:00"/>
    <m/>
    <m/>
    <s v="No"/>
    <n v="1"/>
    <n v="64"/>
    <n v="11"/>
    <n v="41"/>
    <x v="0"/>
    <s v="Jun"/>
    <s v="Jun-2020"/>
    <n v="89"/>
    <s v="41-50"/>
  </r>
  <r>
    <s v=""/>
    <n v="123"/>
    <m/>
    <d v="1993-05-06T00:00:00"/>
    <s v="Female"/>
    <d v="2020-06-22T00:00:00"/>
    <d v="2020-05-10T00:00:00"/>
    <m/>
    <m/>
    <s v="No"/>
    <n v="1"/>
    <n v="11"/>
    <n v="2"/>
    <n v="27"/>
    <x v="0"/>
    <s v="Jun"/>
    <s v="Jun-2020"/>
    <e v="#NUM!"/>
    <s v="21-30"/>
  </r>
  <r>
    <s v=""/>
    <n v="204"/>
    <m/>
    <d v="1987-08-04T00:00:00"/>
    <s v="Male"/>
    <d v="2021-01-02T00:00:00"/>
    <d v="2021-01-22T00:00:00"/>
    <m/>
    <m/>
    <s v="No"/>
    <n v="4"/>
    <n v="17"/>
    <n v="3"/>
    <n v="33"/>
    <x v="1"/>
    <s v="Jan"/>
    <s v="Jan-2021"/>
    <n v="20"/>
    <s v="31-40"/>
  </r>
  <r>
    <s v=""/>
    <n v="731"/>
    <m/>
    <d v="1959-09-05T00:00:00"/>
    <s v="Female"/>
    <d v="2020-04-06T00:00:00"/>
    <d v="2020-05-17T00:00:00"/>
    <m/>
    <m/>
    <s v="No"/>
    <n v="3"/>
    <n v="61"/>
    <n v="11"/>
    <n v="60"/>
    <x v="0"/>
    <s v="Apr"/>
    <s v="Apr-2020"/>
    <n v="41"/>
    <s v="61-70"/>
  </r>
  <r>
    <s v=""/>
    <n v="293"/>
    <m/>
    <d v="1992-02-13T00:00:00"/>
    <s v="Male"/>
    <d v="2020-03-13T00:00:00"/>
    <d v="2020-02-13T00:00:00"/>
    <m/>
    <m/>
    <s v="No"/>
    <n v="1"/>
    <n v="25"/>
    <n v="5"/>
    <n v="28"/>
    <x v="0"/>
    <s v="Mar"/>
    <s v="Mar-2020"/>
    <e v="#NUM!"/>
    <s v="21-30"/>
  </r>
  <r>
    <s v=""/>
    <n v="179"/>
    <m/>
    <d v="1974-07-12T00:00:00"/>
    <s v="Male"/>
    <d v="2020-04-07T00:00:00"/>
    <d v="2020-03-21T00:00:00"/>
    <m/>
    <m/>
    <s v="No"/>
    <n v="3"/>
    <n v="15"/>
    <n v="3"/>
    <n v="45"/>
    <x v="0"/>
    <s v="Apr"/>
    <s v="Apr-2020"/>
    <e v="#NUM!"/>
    <s v="41-50"/>
  </r>
  <r>
    <s v=""/>
    <n v="398"/>
    <m/>
    <d v="1979-08-10T00:00:00"/>
    <s v="Male"/>
    <d v="2020-03-17T00:00:00"/>
    <d v="2020-08-06T00:00:00"/>
    <m/>
    <m/>
    <s v="No"/>
    <n v="0"/>
    <n v="34"/>
    <n v="6"/>
    <n v="40"/>
    <x v="0"/>
    <s v="Mar"/>
    <s v="Mar-2020"/>
    <n v="142"/>
    <s v="41-50"/>
  </r>
  <r>
    <s v=""/>
    <n v="17"/>
    <m/>
    <d v="1987-09-22T00:00:00"/>
    <s v="Male"/>
    <d v="2020-10-27T00:00:00"/>
    <d v="2020-04-24T00:00:00"/>
    <m/>
    <m/>
    <s v="No"/>
    <n v="1"/>
    <n v="2"/>
    <n v="1"/>
    <n v="33"/>
    <x v="0"/>
    <s v="Oct"/>
    <s v="Oct-2020"/>
    <e v="#NUM!"/>
    <s v="31-40"/>
  </r>
  <r>
    <s v=""/>
    <n v="526"/>
    <m/>
    <d v="1984-07-02T00:00:00"/>
    <s v="Female"/>
    <d v="2020-04-03T00:00:00"/>
    <d v="2020-08-18T00:00:00"/>
    <m/>
    <m/>
    <s v="No"/>
    <n v="3"/>
    <n v="44"/>
    <n v="8"/>
    <n v="35"/>
    <x v="0"/>
    <s v="Apr"/>
    <s v="Apr-2020"/>
    <n v="137"/>
    <s v="31-40"/>
  </r>
  <r>
    <s v=""/>
    <n v="624"/>
    <m/>
    <d v="1994-08-11T00:00:00"/>
    <s v="Male"/>
    <d v="2020-03-18T00:00:00"/>
    <d v="2020-11-08T00:00:00"/>
    <m/>
    <m/>
    <s v="No"/>
    <n v="4"/>
    <n v="52"/>
    <n v="9"/>
    <n v="25"/>
    <x v="0"/>
    <s v="Mar"/>
    <s v="Mar-2020"/>
    <n v="235"/>
    <s v="21-30"/>
  </r>
  <r>
    <s v=""/>
    <n v="403"/>
    <m/>
    <d v="1984-03-13T00:00:00"/>
    <s v="Female"/>
    <d v="2020-12-24T00:00:00"/>
    <d v="2021-01-03T00:00:00"/>
    <m/>
    <m/>
    <s v="No"/>
    <n v="2"/>
    <n v="34"/>
    <n v="6"/>
    <n v="36"/>
    <x v="0"/>
    <s v="Dec"/>
    <s v="Dec-2020"/>
    <n v="10"/>
    <s v="31-40"/>
  </r>
  <r>
    <s v=""/>
    <n v="508"/>
    <m/>
    <d v="2001-04-06T00:00:00"/>
    <s v="Male"/>
    <d v="2020-10-23T00:00:00"/>
    <d v="2020-05-04T00:00:00"/>
    <m/>
    <m/>
    <s v="No"/>
    <n v="1"/>
    <n v="43"/>
    <n v="8"/>
    <n v="19"/>
    <x v="0"/>
    <s v="Oct"/>
    <s v="Oct-2020"/>
    <e v="#NUM!"/>
    <s v="11-20"/>
  </r>
  <r>
    <s v=""/>
    <n v="643"/>
    <m/>
    <d v="1975-09-26T00:00:00"/>
    <s v="Female"/>
    <d v="2020-12-21T00:00:00"/>
    <d v="2020-03-01T00:00:00"/>
    <m/>
    <m/>
    <s v="No"/>
    <n v="2"/>
    <n v="54"/>
    <n v="9"/>
    <n v="45"/>
    <x v="0"/>
    <s v="Dec"/>
    <s v="Dec-2020"/>
    <e v="#NUM!"/>
    <s v="41-50"/>
  </r>
  <r>
    <s v=""/>
    <n v="414"/>
    <m/>
    <d v="1954-01-14T00:00:00"/>
    <s v="Female"/>
    <d v="2020-08-27T00:00:00"/>
    <d v="2021-01-10T00:00:00"/>
    <m/>
    <m/>
    <s v="No"/>
    <n v="2"/>
    <n v="35"/>
    <n v="6"/>
    <n v="66"/>
    <x v="0"/>
    <s v="Aug"/>
    <s v="Aug-2020"/>
    <n v="136"/>
    <s v="61-70"/>
  </r>
  <r>
    <s v=""/>
    <n v="574"/>
    <m/>
    <d v="2012-12-23T00:00:00"/>
    <s v="Female"/>
    <d v="2020-06-25T00:00:00"/>
    <d v="2020-05-29T00:00:00"/>
    <m/>
    <m/>
    <s v="No"/>
    <n v="3"/>
    <n v="48"/>
    <n v="8"/>
    <n v="7"/>
    <x v="0"/>
    <s v="Jun"/>
    <s v="Jun-2020"/>
    <e v="#NUM!"/>
    <s v="1-10"/>
  </r>
  <r>
    <s v=""/>
    <n v="87"/>
    <m/>
    <d v="1988-05-13T00:00:00"/>
    <s v="Male"/>
    <d v="2020-04-18T00:00:00"/>
    <d v="2020-04-07T00:00:00"/>
    <m/>
    <m/>
    <s v="No"/>
    <n v="1"/>
    <n v="8"/>
    <n v="2"/>
    <n v="31"/>
    <x v="0"/>
    <s v="Apr"/>
    <s v="Apr-2020"/>
    <e v="#NUM!"/>
    <s v="31-40"/>
  </r>
  <r>
    <s v=""/>
    <n v="478"/>
    <m/>
    <d v="2013-04-18T00:00:00"/>
    <s v="Female"/>
    <d v="2020-01-18T00:00:00"/>
    <d v="2020-06-16T00:00:00"/>
    <m/>
    <m/>
    <s v="No"/>
    <n v="3"/>
    <n v="40"/>
    <n v="7"/>
    <n v="6"/>
    <x v="0"/>
    <s v="Jan"/>
    <s v="Jan-2020"/>
    <n v="150"/>
    <s v="1-10"/>
  </r>
  <r>
    <s v=""/>
    <n v="487"/>
    <m/>
    <d v="1984-01-14T00:00:00"/>
    <s v="Female"/>
    <d v="2020-06-03T00:00:00"/>
    <d v="2020-12-22T00:00:00"/>
    <m/>
    <m/>
    <s v="No"/>
    <n v="2"/>
    <n v="41"/>
    <n v="7"/>
    <n v="36"/>
    <x v="0"/>
    <s v="Jun"/>
    <s v="Jun-2020"/>
    <n v="202"/>
    <s v="31-40"/>
  </r>
  <r>
    <s v=""/>
    <n v="105"/>
    <m/>
    <d v="2006-01-25T00:00:00"/>
    <s v="Female"/>
    <d v="2020-05-05T00:00:00"/>
    <d v="2020-06-05T00:00:00"/>
    <m/>
    <m/>
    <s v="No"/>
    <n v="3"/>
    <n v="9"/>
    <n v="2"/>
    <n v="14"/>
    <x v="0"/>
    <s v="May"/>
    <s v="May-2020"/>
    <n v="31"/>
    <s v="11-20"/>
  </r>
  <r>
    <s v=""/>
    <n v="810"/>
    <m/>
    <d v="1998-12-02T00:00:00"/>
    <s v="Female"/>
    <d v="2020-05-18T00:00:00"/>
    <d v="2020-10-01T00:00:00"/>
    <m/>
    <m/>
    <s v="No"/>
    <n v="2"/>
    <n v="68"/>
    <n v="12"/>
    <n v="21"/>
    <x v="0"/>
    <s v="May"/>
    <s v="May-2020"/>
    <n v="136"/>
    <s v="21-30"/>
  </r>
  <r>
    <s v=""/>
    <n v="77"/>
    <m/>
    <d v="1997-09-02T00:00:00"/>
    <s v="Female"/>
    <d v="2020-08-28T00:00:00"/>
    <d v="2020-07-17T00:00:00"/>
    <m/>
    <m/>
    <s v="No"/>
    <n v="1"/>
    <n v="7"/>
    <n v="2"/>
    <n v="22"/>
    <x v="0"/>
    <s v="Aug"/>
    <s v="Aug-2020"/>
    <e v="#NUM!"/>
    <s v="21-30"/>
  </r>
  <r>
    <s v=""/>
    <n v="386"/>
    <m/>
    <d v="2019-04-20T00:00:00"/>
    <s v="Male"/>
    <d v="2020-02-06T00:00:00"/>
    <d v="2020-07-27T00:00:00"/>
    <m/>
    <m/>
    <s v="No"/>
    <n v="0"/>
    <n v="33"/>
    <n v="6"/>
    <n v="0"/>
    <x v="0"/>
    <s v="Feb"/>
    <s v="Feb-2020"/>
    <n v="172"/>
    <s v="1-10"/>
  </r>
  <r>
    <s v=""/>
    <n v="747"/>
    <m/>
    <d v="1981-04-07T00:00:00"/>
    <s v="Male"/>
    <d v="2020-09-03T00:00:00"/>
    <d v="2020-02-02T00:00:00"/>
    <m/>
    <m/>
    <s v="No"/>
    <n v="1"/>
    <n v="63"/>
    <n v="11"/>
    <n v="39"/>
    <x v="0"/>
    <s v="Sep"/>
    <s v="Sep-2020"/>
    <e v="#NUM!"/>
    <s v="31-40"/>
  </r>
  <r>
    <s v=""/>
    <n v="599"/>
    <m/>
    <d v="1999-12-25T00:00:00"/>
    <s v="Male"/>
    <d v="2020-06-11T00:00:00"/>
    <d v="2020-12-05T00:00:00"/>
    <m/>
    <m/>
    <s v="No"/>
    <n v="3"/>
    <n v="50"/>
    <n v="9"/>
    <n v="20"/>
    <x v="0"/>
    <s v="Jun"/>
    <s v="Jun-2020"/>
    <n v="177"/>
    <s v="21-30"/>
  </r>
  <r>
    <s v=""/>
    <n v="233"/>
    <m/>
    <d v="1961-01-12T00:00:00"/>
    <s v="Female"/>
    <d v="2020-09-02T00:00:00"/>
    <d v="2020-10-07T00:00:00"/>
    <m/>
    <m/>
    <s v="No"/>
    <n v="1"/>
    <n v="20"/>
    <n v="4"/>
    <n v="59"/>
    <x v="0"/>
    <s v="Sep"/>
    <s v="Sep-2020"/>
    <n v="35"/>
    <s v="51-60"/>
  </r>
  <r>
    <s v=""/>
    <n v="605"/>
    <m/>
    <d v="2016-02-13T00:00:00"/>
    <s v="Male"/>
    <d v="2020-09-08T00:00:00"/>
    <d v="2020-11-21T00:00:00"/>
    <m/>
    <m/>
    <s v="No"/>
    <n v="1"/>
    <n v="51"/>
    <n v="9"/>
    <n v="4"/>
    <x v="0"/>
    <s v="Sep"/>
    <s v="Sep-2020"/>
    <n v="74"/>
    <s v="1-10"/>
  </r>
  <r>
    <s v=""/>
    <n v="644"/>
    <m/>
    <d v="2012-04-20T00:00:00"/>
    <s v="Female"/>
    <d v="2020-09-15T00:00:00"/>
    <d v="2020-03-27T00:00:00"/>
    <m/>
    <m/>
    <s v="No"/>
    <n v="2"/>
    <n v="54"/>
    <n v="9"/>
    <n v="8"/>
    <x v="0"/>
    <s v="Sep"/>
    <s v="Sep-2020"/>
    <e v="#NUM!"/>
    <s v="1-10"/>
  </r>
  <r>
    <s v=""/>
    <n v="255"/>
    <m/>
    <d v="1966-06-28T00:00:00"/>
    <s v="Male"/>
    <d v="2020-11-06T00:00:00"/>
    <d v="2021-01-05T00:00:00"/>
    <m/>
    <m/>
    <s v="No"/>
    <n v="1"/>
    <n v="22"/>
    <n v="4"/>
    <n v="54"/>
    <x v="0"/>
    <s v="Nov"/>
    <s v="Nov-2020"/>
    <n v="60"/>
    <s v="51-60"/>
  </r>
  <r>
    <s v=""/>
    <n v="469"/>
    <m/>
    <d v="1951-12-05T00:00:00"/>
    <s v="Male"/>
    <d v="2020-01-12T00:00:00"/>
    <d v="2020-07-25T00:00:00"/>
    <m/>
    <m/>
    <s v="No"/>
    <n v="0"/>
    <n v="40"/>
    <n v="7"/>
    <n v="68"/>
    <x v="0"/>
    <s v="Jan"/>
    <s v="Jan-2020"/>
    <n v="195"/>
    <s v="61-70"/>
  </r>
  <r>
    <s v=""/>
    <n v="824"/>
    <m/>
    <d v="1990-08-12T00:00:00"/>
    <s v="Female"/>
    <d v="2020-01-01T00:00:00"/>
    <m/>
    <d v="2020-12-01T00:00:00"/>
    <m/>
    <s v="No"/>
    <n v="2"/>
    <n v="69"/>
    <n v="12"/>
    <n v="29"/>
    <x v="0"/>
    <s v="Jan"/>
    <s v="Jan-2020"/>
    <s v=""/>
    <s v="21-30"/>
  </r>
  <r>
    <s v=""/>
    <n v="173"/>
    <m/>
    <d v="1975-05-08T00:00:00"/>
    <s v="Male"/>
    <d v="2020-08-25T00:00:00"/>
    <m/>
    <d v="2020-01-30T00:00:00"/>
    <m/>
    <s v="No"/>
    <n v="1"/>
    <n v="15"/>
    <n v="3"/>
    <n v="45"/>
    <x v="0"/>
    <s v="Aug"/>
    <s v="Aug-2020"/>
    <s v=""/>
    <s v="41-50"/>
  </r>
  <r>
    <s v=""/>
    <n v="132"/>
    <m/>
    <d v="2011-02-18T00:00:00"/>
    <s v="Male"/>
    <d v="2020-10-05T00:00:00"/>
    <d v="2020-08-20T00:00:00"/>
    <m/>
    <m/>
    <s v="No"/>
    <n v="4"/>
    <n v="11"/>
    <n v="2"/>
    <n v="9"/>
    <x v="0"/>
    <s v="Oct"/>
    <s v="Oct-2020"/>
    <e v="#NUM!"/>
    <s v="1-10"/>
  </r>
  <r>
    <s v=""/>
    <n v="102"/>
    <m/>
    <d v="1961-03-07T00:00:00"/>
    <s v="Female"/>
    <d v="2020-12-26T00:00:00"/>
    <d v="2021-01-02T00:00:00"/>
    <m/>
    <m/>
    <s v="No"/>
    <n v="2"/>
    <n v="9"/>
    <n v="2"/>
    <n v="59"/>
    <x v="0"/>
    <s v="Dec"/>
    <s v="Dec-2020"/>
    <n v="7"/>
    <s v="51-60"/>
  </r>
  <r>
    <s v=""/>
    <n v="277"/>
    <m/>
    <d v="1981-04-15T00:00:00"/>
    <s v="Female"/>
    <d v="2020-07-08T00:00:00"/>
    <d v="2020-01-30T00:00:00"/>
    <m/>
    <m/>
    <s v="No"/>
    <n v="0"/>
    <n v="24"/>
    <n v="4"/>
    <n v="39"/>
    <x v="0"/>
    <s v="Jul"/>
    <s v="Jul-2020"/>
    <e v="#NUM!"/>
    <s v="31-40"/>
  </r>
  <r>
    <s v=""/>
    <n v="160"/>
    <m/>
    <d v="2003-12-15T00:00:00"/>
    <s v="Male"/>
    <d v="2020-10-06T00:00:00"/>
    <d v="2020-05-19T00:00:00"/>
    <m/>
    <m/>
    <s v="No"/>
    <n v="1"/>
    <n v="14"/>
    <n v="3"/>
    <n v="16"/>
    <x v="0"/>
    <s v="Oct"/>
    <s v="Oct-2020"/>
    <e v="#NUM!"/>
    <s v="11-20"/>
  </r>
  <r>
    <s v=""/>
    <n v="852"/>
    <m/>
    <d v="2002-08-16T00:00:00"/>
    <s v="Female"/>
    <d v="2020-06-21T00:00:00"/>
    <d v="2020-09-11T00:00:00"/>
    <m/>
    <m/>
    <s v="No"/>
    <n v="4"/>
    <n v="71"/>
    <n v="12"/>
    <n v="17"/>
    <x v="0"/>
    <s v="Jun"/>
    <s v="Jun-2020"/>
    <n v="82"/>
    <s v="11-20"/>
  </r>
  <r>
    <s v=""/>
    <n v="33"/>
    <m/>
    <d v="1976-03-22T00:00:00"/>
    <s v="Male"/>
    <d v="2020-05-08T00:00:00"/>
    <d v="2020-01-24T00:00:00"/>
    <m/>
    <m/>
    <s v="No"/>
    <n v="3"/>
    <n v="3"/>
    <n v="1"/>
    <n v="44"/>
    <x v="0"/>
    <s v="May"/>
    <s v="May-2020"/>
    <e v="#NUM!"/>
    <s v="41-50"/>
  </r>
  <r>
    <s v=""/>
    <n v="77"/>
    <m/>
    <d v="1965-07-05T00:00:00"/>
    <s v="Male"/>
    <d v="2020-06-08T00:00:00"/>
    <d v="2020-08-08T00:00:00"/>
    <m/>
    <m/>
    <s v="No"/>
    <n v="1"/>
    <n v="7"/>
    <n v="2"/>
    <n v="54"/>
    <x v="0"/>
    <s v="Jun"/>
    <s v="Jun-2020"/>
    <n v="61"/>
    <s v="51-60"/>
  </r>
  <r>
    <s v=""/>
    <n v="474"/>
    <m/>
    <d v="1977-11-24T00:00:00"/>
    <s v="Male"/>
    <d v="2020-01-06T00:00:00"/>
    <d v="2020-08-17T00:00:00"/>
    <m/>
    <m/>
    <s v="No"/>
    <n v="2"/>
    <n v="40"/>
    <n v="7"/>
    <n v="42"/>
    <x v="0"/>
    <s v="Jan"/>
    <s v="Jan-2020"/>
    <n v="224"/>
    <s v="41-50"/>
  </r>
  <r>
    <s v=""/>
    <n v="618"/>
    <m/>
    <d v="1981-10-09T00:00:00"/>
    <s v="Male"/>
    <d v="2020-04-06T00:00:00"/>
    <d v="2020-03-19T00:00:00"/>
    <m/>
    <m/>
    <s v="No"/>
    <n v="2"/>
    <n v="52"/>
    <n v="9"/>
    <n v="38"/>
    <x v="0"/>
    <s v="Apr"/>
    <s v="Apr-2020"/>
    <e v="#NUM!"/>
    <s v="31-40"/>
  </r>
  <r>
    <s v=""/>
    <n v="481"/>
    <m/>
    <d v="1999-06-18T00:00:00"/>
    <s v="Male"/>
    <d v="2020-07-05T00:00:00"/>
    <d v="2020-09-07T00:00:00"/>
    <m/>
    <m/>
    <s v="No"/>
    <n v="0"/>
    <n v="41"/>
    <n v="7"/>
    <n v="21"/>
    <x v="0"/>
    <s v="Jul"/>
    <s v="Jul-2020"/>
    <n v="64"/>
    <s v="21-30"/>
  </r>
  <r>
    <s v=""/>
    <n v="307"/>
    <m/>
    <d v="1971-06-21T00:00:00"/>
    <s v="Male"/>
    <d v="2020-11-07T00:00:00"/>
    <d v="2020-10-20T00:00:00"/>
    <m/>
    <m/>
    <s v="No"/>
    <n v="2"/>
    <n v="26"/>
    <n v="5"/>
    <n v="49"/>
    <x v="0"/>
    <s v="Nov"/>
    <s v="Nov-2020"/>
    <e v="#NUM!"/>
    <s v="41-50"/>
  </r>
  <r>
    <s v=""/>
    <n v="79"/>
    <m/>
    <d v="1966-11-27T00:00:00"/>
    <s v="Male"/>
    <d v="2020-04-09T00:00:00"/>
    <d v="2020-10-17T00:00:00"/>
    <m/>
    <m/>
    <s v="No"/>
    <n v="2"/>
    <n v="7"/>
    <n v="2"/>
    <n v="53"/>
    <x v="0"/>
    <s v="Apr"/>
    <s v="Apr-2020"/>
    <n v="191"/>
    <s v="51-60"/>
  </r>
  <r>
    <s v=""/>
    <n v="128"/>
    <m/>
    <d v="1975-12-20T00:00:00"/>
    <s v="Male"/>
    <d v="2020-10-09T00:00:00"/>
    <d v="2020-11-26T00:00:00"/>
    <m/>
    <m/>
    <s v="No"/>
    <n v="2"/>
    <n v="11"/>
    <n v="2"/>
    <n v="44"/>
    <x v="0"/>
    <s v="Oct"/>
    <s v="Oct-2020"/>
    <n v="48"/>
    <s v="41-50"/>
  </r>
  <r>
    <s v=""/>
    <n v="705"/>
    <m/>
    <d v="1993-08-06T00:00:00"/>
    <s v="Male"/>
    <d v="2020-01-23T00:00:00"/>
    <d v="2020-01-23T00:00:00"/>
    <m/>
    <m/>
    <s v="No"/>
    <n v="3"/>
    <n v="59"/>
    <n v="10"/>
    <n v="26"/>
    <x v="0"/>
    <s v="Jan"/>
    <s v="Jan-2020"/>
    <n v="0"/>
    <s v="21-30"/>
  </r>
  <r>
    <s v=""/>
    <n v="368"/>
    <m/>
    <d v="1991-11-16T00:00:00"/>
    <s v="Female"/>
    <d v="2020-02-10T00:00:00"/>
    <d v="2020-11-13T00:00:00"/>
    <m/>
    <m/>
    <s v="No"/>
    <n v="2"/>
    <n v="31"/>
    <n v="6"/>
    <n v="28"/>
    <x v="0"/>
    <s v="Feb"/>
    <s v="Feb-2020"/>
    <n v="277"/>
    <s v="21-30"/>
  </r>
  <r>
    <s v=""/>
    <n v="642"/>
    <m/>
    <d v="1963-12-27T00:00:00"/>
    <s v="Male"/>
    <d v="2020-01-27T00:00:00"/>
    <d v="2020-06-22T00:00:00"/>
    <m/>
    <m/>
    <s v="No"/>
    <n v="2"/>
    <n v="54"/>
    <n v="9"/>
    <n v="56"/>
    <x v="0"/>
    <s v="Jan"/>
    <s v="Jan-2020"/>
    <n v="147"/>
    <s v="51-60"/>
  </r>
  <r>
    <s v=""/>
    <n v="66"/>
    <m/>
    <d v="1973-11-19T00:00:00"/>
    <s v="Female"/>
    <d v="2020-09-26T00:00:00"/>
    <d v="2020-02-10T00:00:00"/>
    <m/>
    <m/>
    <s v="No"/>
    <n v="2"/>
    <n v="6"/>
    <n v="1"/>
    <n v="46"/>
    <x v="0"/>
    <s v="Sep"/>
    <s v="Sep-2020"/>
    <e v="#NUM!"/>
    <s v="41-50"/>
  </r>
  <r>
    <s v=""/>
    <n v="98"/>
    <m/>
    <d v="1954-02-14T00:00:00"/>
    <s v="Male"/>
    <d v="2020-05-10T00:00:00"/>
    <d v="2020-01-31T00:00:00"/>
    <m/>
    <m/>
    <s v="No"/>
    <n v="0"/>
    <n v="9"/>
    <n v="2"/>
    <n v="66"/>
    <x v="0"/>
    <s v="May"/>
    <s v="May-2020"/>
    <e v="#NUM!"/>
    <s v="61-70"/>
  </r>
  <r>
    <s v=""/>
    <n v="108"/>
    <m/>
    <d v="2007-12-16T00:00:00"/>
    <s v="Male"/>
    <d v="2020-05-04T00:00:00"/>
    <d v="2021-01-01T00:00:00"/>
    <m/>
    <m/>
    <s v="No"/>
    <n v="4"/>
    <n v="9"/>
    <n v="2"/>
    <n v="12"/>
    <x v="0"/>
    <s v="May"/>
    <s v="May-2020"/>
    <n v="242"/>
    <s v="11-20"/>
  </r>
  <r>
    <s v=""/>
    <n v="322"/>
    <m/>
    <d v="1999-12-04T00:00:00"/>
    <s v="Male"/>
    <d v="2020-01-21T00:00:00"/>
    <d v="2020-01-24T00:00:00"/>
    <m/>
    <m/>
    <s v="No"/>
    <n v="3"/>
    <n v="27"/>
    <n v="5"/>
    <n v="20"/>
    <x v="0"/>
    <s v="Jan"/>
    <s v="Jan-2020"/>
    <n v="3"/>
    <s v="21-30"/>
  </r>
  <r>
    <s v=""/>
    <n v="209"/>
    <m/>
    <d v="2015-10-18T00:00:00"/>
    <s v="Female"/>
    <d v="2020-07-19T00:00:00"/>
    <d v="2020-12-28T00:00:00"/>
    <m/>
    <m/>
    <s v="No"/>
    <n v="1"/>
    <n v="18"/>
    <n v="3"/>
    <n v="4"/>
    <x v="0"/>
    <s v="Jul"/>
    <s v="Jul-2020"/>
    <n v="162"/>
    <s v="1-10"/>
  </r>
  <r>
    <s v=""/>
    <n v="300"/>
    <m/>
    <d v="2018-04-04T00:00:00"/>
    <s v="Male"/>
    <d v="2020-10-06T00:00:00"/>
    <d v="2020-08-11T00:00:00"/>
    <m/>
    <m/>
    <s v="No"/>
    <n v="4"/>
    <n v="25"/>
    <n v="5"/>
    <n v="2"/>
    <x v="0"/>
    <s v="Oct"/>
    <s v="Oct-2020"/>
    <e v="#NUM!"/>
    <s v="1-10"/>
  </r>
  <r>
    <s v=""/>
    <n v="579"/>
    <m/>
    <d v="1999-08-04T00:00:00"/>
    <s v="Female"/>
    <d v="2020-01-20T00:00:00"/>
    <d v="2021-01-10T00:00:00"/>
    <m/>
    <m/>
    <s v="No"/>
    <n v="1"/>
    <n v="49"/>
    <n v="9"/>
    <n v="20"/>
    <x v="0"/>
    <s v="Jan"/>
    <s v="Jan-2020"/>
    <n v="356"/>
    <s v="21-30"/>
  </r>
  <r>
    <s v=""/>
    <n v="176"/>
    <m/>
    <d v="1981-06-24T00:00:00"/>
    <s v="Male"/>
    <d v="2020-08-02T00:00:00"/>
    <d v="2020-01-26T00:00:00"/>
    <m/>
    <m/>
    <s v="No"/>
    <n v="2"/>
    <n v="15"/>
    <n v="3"/>
    <n v="39"/>
    <x v="0"/>
    <s v="Aug"/>
    <s v="Aug-2020"/>
    <e v="#NUM!"/>
    <s v="31-40"/>
  </r>
  <r>
    <s v=""/>
    <n v="392"/>
    <m/>
    <d v="1951-10-02T00:00:00"/>
    <s v="Female"/>
    <d v="2020-12-13T00:00:00"/>
    <d v="2020-12-05T00:00:00"/>
    <m/>
    <m/>
    <s v="No"/>
    <n v="2"/>
    <n v="33"/>
    <n v="6"/>
    <n v="69"/>
    <x v="0"/>
    <s v="Dec"/>
    <s v="Dec-2020"/>
    <e v="#NUM!"/>
    <s v="61-70"/>
  </r>
  <r>
    <s v=""/>
    <n v="844"/>
    <m/>
    <d v="1987-11-18T00:00:00"/>
    <s v="Female"/>
    <d v="2020-11-13T00:00:00"/>
    <d v="2020-03-04T00:00:00"/>
    <m/>
    <m/>
    <s v="No"/>
    <n v="1"/>
    <n v="71"/>
    <n v="12"/>
    <n v="32"/>
    <x v="0"/>
    <s v="Nov"/>
    <s v="Nov-2020"/>
    <e v="#NUM!"/>
    <s v="31-40"/>
  </r>
  <r>
    <s v=""/>
    <n v="500"/>
    <m/>
    <d v="1988-05-02T00:00:00"/>
    <s v="Female"/>
    <d v="2020-03-11T00:00:00"/>
    <d v="2020-02-25T00:00:00"/>
    <m/>
    <m/>
    <s v="No"/>
    <n v="2"/>
    <n v="42"/>
    <n v="7"/>
    <n v="31"/>
    <x v="0"/>
    <s v="Mar"/>
    <s v="Mar-2020"/>
    <e v="#NUM!"/>
    <s v="31-40"/>
  </r>
  <r>
    <s v=""/>
    <n v="98"/>
    <m/>
    <d v="1997-08-20T00:00:00"/>
    <s v="Male"/>
    <d v="2020-08-02T00:00:00"/>
    <d v="2020-08-01T00:00:00"/>
    <m/>
    <m/>
    <s v="No"/>
    <n v="0"/>
    <n v="9"/>
    <n v="2"/>
    <n v="22"/>
    <x v="0"/>
    <s v="Aug"/>
    <s v="Aug-2020"/>
    <e v="#NUM!"/>
    <s v="21-30"/>
  </r>
  <r>
    <s v=""/>
    <n v="768"/>
    <m/>
    <d v="1978-07-21T00:00:00"/>
    <s v="Male"/>
    <d v="2020-02-25T00:00:00"/>
    <d v="2020-02-02T00:00:00"/>
    <m/>
    <m/>
    <s v="No"/>
    <n v="4"/>
    <n v="64"/>
    <n v="11"/>
    <n v="41"/>
    <x v="0"/>
    <s v="Feb"/>
    <s v="Feb-2020"/>
    <e v="#NUM!"/>
    <s v="41-50"/>
  </r>
  <r>
    <s v=""/>
    <n v="810"/>
    <m/>
    <d v="1985-10-24T00:00:00"/>
    <s v="Female"/>
    <d v="2020-12-03T00:00:00"/>
    <d v="2020-08-08T00:00:00"/>
    <m/>
    <m/>
    <s v="No"/>
    <n v="2"/>
    <n v="68"/>
    <n v="12"/>
    <n v="35"/>
    <x v="0"/>
    <s v="Dec"/>
    <s v="Dec-2020"/>
    <e v="#NUM!"/>
    <s v="31-40"/>
  </r>
  <r>
    <s v=""/>
    <n v="250"/>
    <m/>
    <d v="2012-10-12T00:00:00"/>
    <s v="Female"/>
    <d v="2020-04-16T00:00:00"/>
    <d v="2020-03-12T00:00:00"/>
    <m/>
    <m/>
    <s v="No"/>
    <n v="3"/>
    <n v="21"/>
    <n v="4"/>
    <n v="7"/>
    <x v="0"/>
    <s v="Apr"/>
    <s v="Apr-2020"/>
    <e v="#NUM!"/>
    <s v="1-10"/>
  </r>
  <r>
    <s v=""/>
    <n v="549"/>
    <m/>
    <d v="2001-09-06T00:00:00"/>
    <s v="Female"/>
    <d v="2020-01-28T00:00:00"/>
    <d v="2020-12-01T00:00:00"/>
    <m/>
    <m/>
    <s v="No"/>
    <n v="3"/>
    <n v="46"/>
    <n v="8"/>
    <n v="18"/>
    <x v="0"/>
    <s v="Jan"/>
    <s v="Jan-2020"/>
    <n v="308"/>
    <s v="11-20"/>
  </r>
  <r>
    <s v=""/>
    <n v="93"/>
    <m/>
    <d v="1962-04-25T00:00:00"/>
    <s v="Male"/>
    <d v="2020-04-03T00:00:00"/>
    <d v="2020-06-25T00:00:00"/>
    <m/>
    <m/>
    <s v="No"/>
    <n v="3"/>
    <n v="8"/>
    <n v="2"/>
    <n v="57"/>
    <x v="0"/>
    <s v="Apr"/>
    <s v="Apr-2020"/>
    <n v="83"/>
    <s v="51-60"/>
  </r>
  <r>
    <s v=""/>
    <n v="632"/>
    <m/>
    <d v="1971-07-12T00:00:00"/>
    <s v="Male"/>
    <d v="2020-10-19T00:00:00"/>
    <d v="2020-10-28T00:00:00"/>
    <m/>
    <m/>
    <s v="No"/>
    <n v="2"/>
    <n v="53"/>
    <n v="9"/>
    <n v="49"/>
    <x v="0"/>
    <s v="Oct"/>
    <s v="Oct-2020"/>
    <n v="9"/>
    <s v="41-50"/>
  </r>
  <r>
    <s v=""/>
    <n v="577"/>
    <m/>
    <d v="1966-04-06T00:00:00"/>
    <s v="Female"/>
    <d v="2020-01-01T00:00:00"/>
    <d v="2020-05-29T00:00:00"/>
    <m/>
    <m/>
    <s v="No"/>
    <n v="0"/>
    <n v="49"/>
    <n v="9"/>
    <n v="53"/>
    <x v="0"/>
    <s v="Jan"/>
    <s v="Jan-2020"/>
    <n v="149"/>
    <s v="51-60"/>
  </r>
  <r>
    <s v=""/>
    <n v="576"/>
    <m/>
    <d v="1990-06-18T00:00:00"/>
    <s v="Male"/>
    <d v="2020-05-27T00:00:00"/>
    <d v="2020-11-05T00:00:00"/>
    <m/>
    <m/>
    <s v="No"/>
    <n v="4"/>
    <n v="48"/>
    <n v="8"/>
    <n v="29"/>
    <x v="0"/>
    <s v="May"/>
    <s v="May-2020"/>
    <n v="162"/>
    <s v="21-30"/>
  </r>
  <r>
    <s v=""/>
    <n v="785"/>
    <m/>
    <d v="2019-02-06T00:00:00"/>
    <s v="Female"/>
    <d v="2020-12-21T00:00:00"/>
    <d v="2020-10-17T00:00:00"/>
    <m/>
    <m/>
    <s v="No"/>
    <n v="1"/>
    <n v="66"/>
    <n v="11"/>
    <n v="1"/>
    <x v="0"/>
    <s v="Dec"/>
    <s v="Dec-2020"/>
    <e v="#NUM!"/>
    <s v="1-10"/>
  </r>
  <r>
    <s v=""/>
    <n v="280"/>
    <m/>
    <d v="2018-09-09T00:00:00"/>
    <s v="Male"/>
    <d v="2020-01-03T00:00:00"/>
    <d v="2020-04-30T00:00:00"/>
    <m/>
    <m/>
    <s v="No"/>
    <n v="1"/>
    <n v="24"/>
    <n v="4"/>
    <n v="1"/>
    <x v="0"/>
    <s v="Jan"/>
    <s v="Jan-2020"/>
    <n v="118"/>
    <s v="1-10"/>
  </r>
  <r>
    <s v=""/>
    <n v="452"/>
    <m/>
    <d v="1977-10-15T00:00:00"/>
    <s v="Female"/>
    <d v="2020-06-22T00:00:00"/>
    <d v="2020-10-18T00:00:00"/>
    <m/>
    <m/>
    <s v="No"/>
    <n v="2"/>
    <n v="38"/>
    <n v="7"/>
    <n v="42"/>
    <x v="0"/>
    <s v="Jun"/>
    <s v="Jun-2020"/>
    <n v="118"/>
    <s v="41-50"/>
  </r>
  <r>
    <s v=""/>
    <n v="293"/>
    <m/>
    <d v="1972-09-26T00:00:00"/>
    <s v="Male"/>
    <d v="2020-03-20T00:00:00"/>
    <d v="2020-05-03T00:00:00"/>
    <m/>
    <m/>
    <s v="No"/>
    <n v="1"/>
    <n v="25"/>
    <n v="5"/>
    <n v="47"/>
    <x v="0"/>
    <s v="Mar"/>
    <s v="Mar-2020"/>
    <n v="44"/>
    <s v="41-50"/>
  </r>
  <r>
    <s v=""/>
    <n v="649"/>
    <m/>
    <d v="1976-03-20T00:00:00"/>
    <s v="Female"/>
    <d v="2020-12-26T00:00:00"/>
    <d v="2020-12-16T00:00:00"/>
    <m/>
    <m/>
    <s v="No"/>
    <n v="0"/>
    <n v="55"/>
    <n v="10"/>
    <n v="44"/>
    <x v="0"/>
    <s v="Dec"/>
    <s v="Dec-2020"/>
    <e v="#NUM!"/>
    <s v="41-50"/>
  </r>
  <r>
    <s v=""/>
    <n v="175"/>
    <m/>
    <d v="2009-01-03T00:00:00"/>
    <s v="Female"/>
    <d v="2020-07-13T00:00:00"/>
    <d v="2020-02-28T00:00:00"/>
    <m/>
    <m/>
    <s v="No"/>
    <n v="2"/>
    <n v="15"/>
    <n v="3"/>
    <n v="11"/>
    <x v="0"/>
    <s v="Jul"/>
    <s v="Jul-2020"/>
    <e v="#NUM!"/>
    <s v="11-20"/>
  </r>
  <r>
    <s v=""/>
    <n v="316"/>
    <m/>
    <d v="2017-08-20T00:00:00"/>
    <s v="Female"/>
    <d v="2020-08-27T00:00:00"/>
    <d v="2020-03-06T00:00:00"/>
    <m/>
    <m/>
    <s v="No"/>
    <n v="1"/>
    <n v="27"/>
    <n v="5"/>
    <n v="3"/>
    <x v="0"/>
    <s v="Aug"/>
    <s v="Aug-2020"/>
    <e v="#NUM!"/>
    <s v="1-10"/>
  </r>
  <r>
    <s v=""/>
    <n v="818"/>
    <m/>
    <d v="1999-02-28T00:00:00"/>
    <s v="Male"/>
    <d v="2020-01-10T00:00:00"/>
    <d v="2020-10-08T00:00:00"/>
    <m/>
    <m/>
    <s v="No"/>
    <n v="0"/>
    <n v="69"/>
    <n v="12"/>
    <n v="20"/>
    <x v="0"/>
    <s v="Jan"/>
    <s v="Jan-2020"/>
    <n v="272"/>
    <s v="21-30"/>
  </r>
  <r>
    <s v=""/>
    <n v="159"/>
    <m/>
    <d v="1985-08-08T00:00:00"/>
    <s v="Female"/>
    <d v="2020-06-16T00:00:00"/>
    <d v="2020-08-29T00:00:00"/>
    <m/>
    <m/>
    <s v="No"/>
    <n v="1"/>
    <n v="14"/>
    <n v="3"/>
    <n v="34"/>
    <x v="0"/>
    <s v="Jun"/>
    <s v="Jun-2020"/>
    <n v="74"/>
    <s v="31-40"/>
  </r>
  <r>
    <s v=""/>
    <n v="58"/>
    <m/>
    <d v="2000-04-24T00:00:00"/>
    <s v="Male"/>
    <d v="2020-09-03T00:00:00"/>
    <d v="2020-08-09T00:00:00"/>
    <m/>
    <m/>
    <s v="No"/>
    <n v="3"/>
    <n v="5"/>
    <n v="1"/>
    <n v="20"/>
    <x v="0"/>
    <s v="Sep"/>
    <s v="Sep-2020"/>
    <e v="#NUM!"/>
    <s v="21-30"/>
  </r>
  <r>
    <s v=""/>
    <n v="296"/>
    <m/>
    <d v="1967-04-24T00:00:00"/>
    <s v="Female"/>
    <d v="2020-08-13T00:00:00"/>
    <d v="2021-01-03T00:00:00"/>
    <m/>
    <m/>
    <s v="No"/>
    <n v="2"/>
    <n v="25"/>
    <n v="5"/>
    <n v="53"/>
    <x v="0"/>
    <s v="Aug"/>
    <s v="Aug-2020"/>
    <n v="143"/>
    <s v="51-60"/>
  </r>
  <r>
    <s v=""/>
    <n v="204"/>
    <m/>
    <d v="1956-08-27T00:00:00"/>
    <s v="Female"/>
    <d v="2020-08-15T00:00:00"/>
    <d v="2020-12-01T00:00:00"/>
    <m/>
    <m/>
    <s v="No"/>
    <n v="4"/>
    <n v="17"/>
    <n v="3"/>
    <n v="63"/>
    <x v="0"/>
    <s v="Aug"/>
    <s v="Aug-2020"/>
    <n v="108"/>
    <s v="61-70"/>
  </r>
  <r>
    <s v=""/>
    <n v="183"/>
    <m/>
    <d v="1991-10-14T00:00:00"/>
    <s v="Female"/>
    <d v="2020-09-26T00:00:00"/>
    <d v="2020-11-22T00:00:00"/>
    <m/>
    <m/>
    <s v="No"/>
    <n v="1"/>
    <n v="16"/>
    <n v="3"/>
    <n v="28"/>
    <x v="0"/>
    <s v="Sep"/>
    <s v="Sep-2020"/>
    <n v="57"/>
    <s v="21-30"/>
  </r>
  <r>
    <s v=""/>
    <n v="60"/>
    <m/>
    <d v="1964-01-08T00:00:00"/>
    <s v="Female"/>
    <d v="2020-09-05T00:00:00"/>
    <d v="2020-12-06T00:00:00"/>
    <m/>
    <m/>
    <s v="No"/>
    <n v="4"/>
    <n v="5"/>
    <n v="1"/>
    <n v="56"/>
    <x v="0"/>
    <s v="Sep"/>
    <s v="Sep-2020"/>
    <n v="92"/>
    <s v="51-60"/>
  </r>
  <r>
    <s v=""/>
    <n v="67"/>
    <m/>
    <d v="1977-05-13T00:00:00"/>
    <s v="Female"/>
    <d v="2020-03-13T00:00:00"/>
    <d v="2020-03-10T00:00:00"/>
    <m/>
    <m/>
    <s v="No"/>
    <n v="2"/>
    <n v="6"/>
    <n v="1"/>
    <n v="42"/>
    <x v="0"/>
    <s v="Mar"/>
    <s v="Mar-2020"/>
    <e v="#NUM!"/>
    <s v="41-50"/>
  </r>
  <r>
    <s v=""/>
    <n v="606"/>
    <m/>
    <d v="1975-12-03T00:00:00"/>
    <s v="Female"/>
    <d v="2020-06-17T00:00:00"/>
    <d v="2020-04-27T00:00:00"/>
    <m/>
    <m/>
    <s v="No"/>
    <n v="2"/>
    <n v="51"/>
    <n v="9"/>
    <n v="44"/>
    <x v="0"/>
    <s v="Jun"/>
    <s v="Jun-2020"/>
    <e v="#NUM!"/>
    <s v="41-50"/>
  </r>
  <r>
    <s v=""/>
    <n v="362"/>
    <m/>
    <d v="1984-08-07T00:00:00"/>
    <s v="Female"/>
    <d v="2020-11-20T00:00:00"/>
    <d v="2020-09-20T00:00:00"/>
    <m/>
    <m/>
    <s v="No"/>
    <n v="0"/>
    <n v="31"/>
    <n v="6"/>
    <n v="36"/>
    <x v="0"/>
    <s v="Nov"/>
    <s v="Nov-2020"/>
    <e v="#NUM!"/>
    <s v="31-40"/>
  </r>
  <r>
    <s v=""/>
    <n v="503"/>
    <m/>
    <d v="1961-05-07T00:00:00"/>
    <s v="Male"/>
    <d v="2020-04-16T00:00:00"/>
    <d v="2020-06-13T00:00:00"/>
    <m/>
    <m/>
    <s v="No"/>
    <n v="3"/>
    <n v="42"/>
    <n v="7"/>
    <n v="58"/>
    <x v="0"/>
    <s v="Apr"/>
    <s v="Apr-2020"/>
    <n v="58"/>
    <s v="51-60"/>
  </r>
  <r>
    <s v=""/>
    <n v="716"/>
    <m/>
    <d v="1979-07-12T00:00:00"/>
    <s v="Male"/>
    <d v="2020-01-05T00:00:00"/>
    <d v="2020-06-26T00:00:00"/>
    <m/>
    <m/>
    <s v="No"/>
    <n v="2"/>
    <n v="60"/>
    <n v="10"/>
    <n v="40"/>
    <x v="0"/>
    <s v="Jan"/>
    <s v="Jan-2020"/>
    <n v="173"/>
    <s v="41-50"/>
  </r>
  <r>
    <s v=""/>
    <n v="543"/>
    <m/>
    <d v="2000-08-06T00:00:00"/>
    <s v="Male"/>
    <d v="2020-04-25T00:00:00"/>
    <d v="2020-02-02T00:00:00"/>
    <m/>
    <m/>
    <s v="No"/>
    <n v="1"/>
    <n v="46"/>
    <n v="8"/>
    <n v="19"/>
    <x v="0"/>
    <s v="Apr"/>
    <s v="Apr-2020"/>
    <e v="#NUM!"/>
    <s v="11-20"/>
  </r>
  <r>
    <s v=""/>
    <n v="138"/>
    <m/>
    <d v="1962-08-19T00:00:00"/>
    <s v="Female"/>
    <d v="2020-12-27T00:00:00"/>
    <d v="2020-12-12T00:00:00"/>
    <m/>
    <m/>
    <s v="No"/>
    <n v="2"/>
    <n v="12"/>
    <n v="2"/>
    <n v="58"/>
    <x v="0"/>
    <s v="Dec"/>
    <s v="Dec-2020"/>
    <e v="#NUM!"/>
    <s v="51-60"/>
  </r>
  <r>
    <s v=""/>
    <n v="468"/>
    <m/>
    <d v="1980-06-21T00:00:00"/>
    <s v="Male"/>
    <d v="2020-11-22T00:00:00"/>
    <d v="2020-06-02T00:00:00"/>
    <m/>
    <m/>
    <s v="No"/>
    <n v="4"/>
    <n v="39"/>
    <n v="7"/>
    <n v="40"/>
    <x v="0"/>
    <s v="Nov"/>
    <s v="Nov-2020"/>
    <e v="#NUM!"/>
    <s v="41-50"/>
  </r>
  <r>
    <s v=""/>
    <n v="545"/>
    <m/>
    <d v="1956-07-27T00:00:00"/>
    <s v="Male"/>
    <d v="2020-05-12T00:00:00"/>
    <d v="2020-08-06T00:00:00"/>
    <m/>
    <m/>
    <s v="No"/>
    <n v="1"/>
    <n v="46"/>
    <n v="8"/>
    <n v="63"/>
    <x v="0"/>
    <s v="May"/>
    <s v="May-2020"/>
    <n v="86"/>
    <s v="61-70"/>
  </r>
  <r>
    <s v=""/>
    <n v="792"/>
    <m/>
    <d v="1971-04-02T00:00:00"/>
    <s v="Male"/>
    <d v="2020-03-13T00:00:00"/>
    <d v="2020-08-28T00:00:00"/>
    <m/>
    <m/>
    <s v="No"/>
    <n v="4"/>
    <n v="66"/>
    <n v="11"/>
    <n v="48"/>
    <x v="0"/>
    <s v="Mar"/>
    <s v="Mar-2020"/>
    <n v="168"/>
    <s v="41-50"/>
  </r>
  <r>
    <s v=""/>
    <n v="728"/>
    <m/>
    <d v="1972-11-23T00:00:00"/>
    <s v="Male"/>
    <d v="2020-07-24T00:00:00"/>
    <d v="2021-01-05T00:00:00"/>
    <m/>
    <m/>
    <s v="No"/>
    <n v="2"/>
    <n v="61"/>
    <n v="11"/>
    <n v="47"/>
    <x v="0"/>
    <s v="Jul"/>
    <s v="Jul-2020"/>
    <n v="165"/>
    <s v="41-50"/>
  </r>
  <r>
    <s v=""/>
    <n v="260"/>
    <m/>
    <d v="2003-02-10T00:00:00"/>
    <s v="Male"/>
    <d v="2020-10-09T00:00:00"/>
    <d v="2020-09-20T00:00:00"/>
    <m/>
    <m/>
    <s v="No"/>
    <n v="2"/>
    <n v="22"/>
    <n v="4"/>
    <n v="17"/>
    <x v="0"/>
    <s v="Oct"/>
    <s v="Oct-2020"/>
    <e v="#NUM!"/>
    <s v="11-20"/>
  </r>
  <r>
    <s v=""/>
    <n v="597"/>
    <m/>
    <d v="1979-03-22T00:00:00"/>
    <s v="Male"/>
    <d v="2020-01-20T00:00:00"/>
    <d v="2020-04-12T00:00:00"/>
    <m/>
    <m/>
    <s v="No"/>
    <n v="3"/>
    <n v="50"/>
    <n v="9"/>
    <n v="40"/>
    <x v="0"/>
    <s v="Jan"/>
    <s v="Jan-2020"/>
    <n v="83"/>
    <s v="41-50"/>
  </r>
  <r>
    <s v=""/>
    <n v="48"/>
    <m/>
    <d v="2017-02-13T00:00:00"/>
    <s v="Female"/>
    <d v="2020-08-10T00:00:00"/>
    <d v="2020-03-14T00:00:00"/>
    <m/>
    <m/>
    <s v="No"/>
    <n v="4"/>
    <n v="4"/>
    <n v="1"/>
    <n v="3"/>
    <x v="0"/>
    <s v="Aug"/>
    <s v="Aug-2020"/>
    <e v="#NUM!"/>
    <s v="1-10"/>
  </r>
  <r>
    <s v=""/>
    <n v="150"/>
    <m/>
    <d v="2002-02-18T00:00:00"/>
    <s v="Female"/>
    <d v="2020-09-04T00:00:00"/>
    <d v="2020-08-03T00:00:00"/>
    <m/>
    <m/>
    <s v="No"/>
    <n v="2"/>
    <n v="13"/>
    <n v="3"/>
    <n v="18"/>
    <x v="0"/>
    <s v="Sep"/>
    <s v="Sep-2020"/>
    <e v="#NUM!"/>
    <s v="11-20"/>
  </r>
  <r>
    <s v=""/>
    <n v="394"/>
    <m/>
    <d v="2008-02-12T00:00:00"/>
    <s v="Male"/>
    <d v="2020-11-06T00:00:00"/>
    <d v="2020-09-08T00:00:00"/>
    <m/>
    <m/>
    <s v="No"/>
    <n v="3"/>
    <n v="33"/>
    <n v="6"/>
    <n v="12"/>
    <x v="0"/>
    <s v="Nov"/>
    <s v="Nov-2020"/>
    <e v="#NUM!"/>
    <s v="11-20"/>
  </r>
  <r>
    <s v=""/>
    <n v="288"/>
    <m/>
    <d v="1965-10-02T00:00:00"/>
    <s v="Female"/>
    <d v="2020-08-04T00:00:00"/>
    <d v="2020-05-07T00:00:00"/>
    <m/>
    <m/>
    <s v="No"/>
    <n v="4"/>
    <n v="24"/>
    <n v="4"/>
    <n v="54"/>
    <x v="0"/>
    <s v="Aug"/>
    <s v="Aug-2020"/>
    <e v="#NUM!"/>
    <s v="51-60"/>
  </r>
  <r>
    <s v=""/>
    <n v="502"/>
    <m/>
    <d v="1968-05-23T00:00:00"/>
    <s v="Male"/>
    <d v="2020-08-22T00:00:00"/>
    <d v="2020-01-31T00:00:00"/>
    <m/>
    <m/>
    <s v="No"/>
    <n v="3"/>
    <n v="42"/>
    <n v="7"/>
    <n v="52"/>
    <x v="0"/>
    <s v="Aug"/>
    <s v="Aug-2020"/>
    <e v="#NUM!"/>
    <s v="51-60"/>
  </r>
  <r>
    <s v=""/>
    <n v="175"/>
    <m/>
    <d v="1978-12-06T00:00:00"/>
    <s v="Female"/>
    <d v="2020-03-25T00:00:00"/>
    <d v="2020-03-25T00:00:00"/>
    <m/>
    <m/>
    <s v="No"/>
    <n v="2"/>
    <n v="15"/>
    <n v="3"/>
    <n v="41"/>
    <x v="0"/>
    <s v="Mar"/>
    <s v="Mar-2020"/>
    <n v="0"/>
    <s v="41-50"/>
  </r>
  <r>
    <s v=""/>
    <n v="76"/>
    <m/>
    <d v="2001-03-04T00:00:00"/>
    <s v="Female"/>
    <d v="2020-08-20T00:00:00"/>
    <d v="2020-10-28T00:00:00"/>
    <m/>
    <m/>
    <s v="No"/>
    <n v="1"/>
    <n v="7"/>
    <n v="2"/>
    <n v="19"/>
    <x v="0"/>
    <s v="Aug"/>
    <s v="Aug-2020"/>
    <n v="69"/>
    <s v="11-20"/>
  </r>
  <r>
    <s v=""/>
    <n v="63"/>
    <m/>
    <d v="1975-02-13T00:00:00"/>
    <s v="Male"/>
    <d v="2020-01-28T00:00:00"/>
    <d v="2020-03-21T00:00:00"/>
    <m/>
    <m/>
    <s v="No"/>
    <n v="1"/>
    <n v="6"/>
    <n v="1"/>
    <n v="44"/>
    <x v="0"/>
    <s v="Jan"/>
    <s v="Jan-2020"/>
    <n v="53"/>
    <s v="41-50"/>
  </r>
  <r>
    <s v=""/>
    <n v="850"/>
    <m/>
    <d v="1991-06-20T00:00:00"/>
    <s v="Female"/>
    <d v="2020-01-22T00:00:00"/>
    <d v="2020-10-03T00:00:00"/>
    <m/>
    <m/>
    <s v="No"/>
    <n v="3"/>
    <n v="71"/>
    <n v="12"/>
    <n v="28"/>
    <x v="0"/>
    <s v="Jan"/>
    <s v="Jan-2020"/>
    <n v="255"/>
    <s v="21-30"/>
  </r>
  <r>
    <s v=""/>
    <n v="532"/>
    <m/>
    <d v="1962-09-25T00:00:00"/>
    <s v="Male"/>
    <d v="2020-07-05T00:00:00"/>
    <d v="2021-01-10T00:00:00"/>
    <m/>
    <m/>
    <s v="No"/>
    <n v="1"/>
    <n v="45"/>
    <n v="8"/>
    <n v="57"/>
    <x v="0"/>
    <s v="Jul"/>
    <s v="Jul-2020"/>
    <n v="189"/>
    <s v="51-60"/>
  </r>
  <r>
    <s v=""/>
    <n v="840"/>
    <m/>
    <d v="1997-05-21T00:00:00"/>
    <s v="Female"/>
    <d v="2020-07-13T00:00:00"/>
    <d v="2020-04-28T00:00:00"/>
    <m/>
    <m/>
    <s v="No"/>
    <n v="4"/>
    <n v="70"/>
    <n v="12"/>
    <n v="23"/>
    <x v="0"/>
    <s v="Jul"/>
    <s v="Jul-2020"/>
    <e v="#NUM!"/>
    <s v="21-30"/>
  </r>
  <r>
    <s v=""/>
    <n v="611"/>
    <m/>
    <d v="1961-05-08T00:00:00"/>
    <s v="Male"/>
    <d v="2020-01-19T00:00:00"/>
    <d v="2020-01-27T00:00:00"/>
    <m/>
    <m/>
    <s v="No"/>
    <n v="3"/>
    <n v="51"/>
    <n v="9"/>
    <n v="58"/>
    <x v="0"/>
    <s v="Jan"/>
    <s v="Jan-2020"/>
    <n v="8"/>
    <s v="51-60"/>
  </r>
  <r>
    <s v=""/>
    <n v="635"/>
    <m/>
    <d v="2004-03-13T00:00:00"/>
    <s v="Female"/>
    <d v="2020-03-09T00:00:00"/>
    <d v="2020-05-22T00:00:00"/>
    <m/>
    <m/>
    <s v="No"/>
    <n v="3"/>
    <n v="53"/>
    <n v="9"/>
    <n v="15"/>
    <x v="0"/>
    <s v="Mar"/>
    <s v="Mar-2020"/>
    <n v="74"/>
    <s v="11-20"/>
  </r>
  <r>
    <s v=""/>
    <n v="310"/>
    <m/>
    <d v="2013-12-24T00:00:00"/>
    <s v="Male"/>
    <d v="2020-11-25T00:00:00"/>
    <d v="2020-07-20T00:00:00"/>
    <m/>
    <m/>
    <s v="No"/>
    <n v="3"/>
    <n v="26"/>
    <n v="5"/>
    <n v="6"/>
    <x v="0"/>
    <s v="Nov"/>
    <s v="Nov-2020"/>
    <e v="#NUM!"/>
    <s v="1-10"/>
  </r>
  <r>
    <s v=""/>
    <n v="698"/>
    <m/>
    <d v="2005-04-24T00:00:00"/>
    <s v="Male"/>
    <d v="2020-02-05T00:00:00"/>
    <d v="2020-11-05T00:00:00"/>
    <m/>
    <m/>
    <s v="No"/>
    <n v="0"/>
    <n v="59"/>
    <n v="10"/>
    <n v="14"/>
    <x v="0"/>
    <s v="Feb"/>
    <s v="Feb-2020"/>
    <n v="274"/>
    <s v="11-20"/>
  </r>
  <r>
    <s v=""/>
    <n v="567"/>
    <m/>
    <d v="1987-03-27T00:00:00"/>
    <s v="Male"/>
    <d v="2020-04-15T00:00:00"/>
    <d v="2020-11-08T00:00:00"/>
    <m/>
    <m/>
    <s v="No"/>
    <n v="1"/>
    <n v="48"/>
    <n v="8"/>
    <n v="33"/>
    <x v="0"/>
    <s v="Apr"/>
    <s v="Apr-2020"/>
    <n v="207"/>
    <s v="31-40"/>
  </r>
  <r>
    <s v=""/>
    <n v="695"/>
    <m/>
    <d v="1960-08-07T00:00:00"/>
    <s v="Male"/>
    <d v="2020-12-24T00:00:00"/>
    <d v="2020-04-25T00:00:00"/>
    <m/>
    <m/>
    <s v="No"/>
    <n v="3"/>
    <n v="58"/>
    <n v="10"/>
    <n v="60"/>
    <x v="0"/>
    <s v="Dec"/>
    <s v="Dec-2020"/>
    <e v="#NUM!"/>
    <s v="61-70"/>
  </r>
  <r>
    <s v=""/>
    <n v="504"/>
    <m/>
    <d v="1952-07-18T00:00:00"/>
    <s v="Female"/>
    <d v="2020-12-22T00:00:00"/>
    <d v="2020-12-06T00:00:00"/>
    <m/>
    <m/>
    <s v="No"/>
    <n v="4"/>
    <n v="42"/>
    <n v="7"/>
    <n v="68"/>
    <x v="0"/>
    <s v="Dec"/>
    <s v="Dec-2020"/>
    <e v="#NUM!"/>
    <s v="61-70"/>
  </r>
  <r>
    <s v=""/>
    <n v="855"/>
    <m/>
    <d v="1996-03-26T00:00:00"/>
    <s v="Female"/>
    <d v="2020-12-08T00:00:00"/>
    <d v="2020-08-27T00:00:00"/>
    <m/>
    <m/>
    <s v="No"/>
    <n v="1"/>
    <n v="72"/>
    <n v="12"/>
    <n v="24"/>
    <x v="0"/>
    <s v="Dec"/>
    <s v="Dec-2020"/>
    <e v="#NUM!"/>
    <s v="21-30"/>
  </r>
  <r>
    <s v=""/>
    <n v="374"/>
    <m/>
    <d v="1986-12-26T00:00:00"/>
    <s v="Female"/>
    <d v="2020-03-02T00:00:00"/>
    <d v="2020-01-28T00:00:00"/>
    <m/>
    <m/>
    <s v="No"/>
    <n v="0"/>
    <n v="32"/>
    <n v="6"/>
    <n v="33"/>
    <x v="0"/>
    <s v="Mar"/>
    <s v="Mar-2020"/>
    <e v="#NUM!"/>
    <s v="31-40"/>
  </r>
  <r>
    <s v=""/>
    <n v="784"/>
    <m/>
    <d v="1970-04-09T00:00:00"/>
    <s v="Male"/>
    <d v="2020-08-18T00:00:00"/>
    <d v="2021-01-13T00:00:00"/>
    <m/>
    <m/>
    <s v="No"/>
    <n v="1"/>
    <n v="66"/>
    <n v="11"/>
    <n v="50"/>
    <x v="0"/>
    <s v="Aug"/>
    <s v="Aug-2020"/>
    <n v="148"/>
    <s v="51-60"/>
  </r>
  <r>
    <s v=""/>
    <n v="614"/>
    <m/>
    <d v="1979-06-08T00:00:00"/>
    <s v="Male"/>
    <d v="2020-09-16T00:00:00"/>
    <d v="2020-11-03T00:00:00"/>
    <m/>
    <m/>
    <s v="No"/>
    <n v="0"/>
    <n v="52"/>
    <n v="9"/>
    <n v="41"/>
    <x v="0"/>
    <s v="Sep"/>
    <s v="Sep-2020"/>
    <n v="48"/>
    <s v="41-50"/>
  </r>
  <r>
    <s v=""/>
    <n v="549"/>
    <m/>
    <d v="2019-12-10T00:00:00"/>
    <s v="Female"/>
    <d v="2020-12-25T00:00:00"/>
    <d v="2020-06-08T00:00:00"/>
    <m/>
    <m/>
    <s v="No"/>
    <n v="3"/>
    <n v="46"/>
    <n v="8"/>
    <n v="1"/>
    <x v="0"/>
    <s v="Dec"/>
    <s v="Dec-2020"/>
    <e v="#NUM!"/>
    <s v="1-10"/>
  </r>
  <r>
    <s v=""/>
    <n v="591"/>
    <m/>
    <d v="1993-07-24T00:00:00"/>
    <s v="Male"/>
    <d v="2020-03-14T00:00:00"/>
    <d v="2020-12-01T00:00:00"/>
    <m/>
    <m/>
    <s v="No"/>
    <n v="1"/>
    <n v="50"/>
    <n v="9"/>
    <n v="26"/>
    <x v="0"/>
    <s v="Mar"/>
    <s v="Mar-2020"/>
    <n v="262"/>
    <s v="21-30"/>
  </r>
  <r>
    <s v=""/>
    <n v="137"/>
    <m/>
    <d v="1999-08-15T00:00:00"/>
    <s v="Female"/>
    <d v="2020-03-06T00:00:00"/>
    <d v="2020-06-13T00:00:00"/>
    <m/>
    <m/>
    <s v="No"/>
    <n v="1"/>
    <n v="12"/>
    <n v="2"/>
    <n v="20"/>
    <x v="0"/>
    <s v="Mar"/>
    <s v="Mar-2020"/>
    <n v="99"/>
    <s v="21-30"/>
  </r>
  <r>
    <s v=""/>
    <n v="638"/>
    <m/>
    <d v="2003-02-21T00:00:00"/>
    <s v="Male"/>
    <d v="2020-11-11T00:00:00"/>
    <d v="2020-07-15T00:00:00"/>
    <m/>
    <m/>
    <s v="No"/>
    <n v="0"/>
    <n v="54"/>
    <n v="9"/>
    <n v="17"/>
    <x v="0"/>
    <s v="Nov"/>
    <s v="Nov-2020"/>
    <e v="#NUM!"/>
    <s v="11-20"/>
  </r>
  <r>
    <s v=""/>
    <n v="729"/>
    <m/>
    <d v="2010-01-27T00:00:00"/>
    <s v="Male"/>
    <d v="2020-10-09T00:00:00"/>
    <d v="2020-08-08T00:00:00"/>
    <m/>
    <m/>
    <s v="No"/>
    <n v="3"/>
    <n v="61"/>
    <n v="11"/>
    <n v="10"/>
    <x v="0"/>
    <s v="Oct"/>
    <s v="Oct-2020"/>
    <e v="#NUM!"/>
    <s v="11-20"/>
  </r>
  <r>
    <s v=""/>
    <n v="67"/>
    <m/>
    <d v="2000-02-24T00:00:00"/>
    <s v="Female"/>
    <d v="2020-10-16T00:00:00"/>
    <d v="2020-03-26T00:00:00"/>
    <m/>
    <m/>
    <s v="No"/>
    <n v="2"/>
    <n v="6"/>
    <n v="1"/>
    <n v="20"/>
    <x v="0"/>
    <s v="Oct"/>
    <s v="Oct-2020"/>
    <e v="#NUM!"/>
    <s v="21-30"/>
  </r>
  <r>
    <s v=""/>
    <n v="380"/>
    <m/>
    <d v="1950-03-20T00:00:00"/>
    <s v="Male"/>
    <d v="2020-11-23T00:00:00"/>
    <m/>
    <d v="2021-01-15T00:00:00"/>
    <m/>
    <s v="No"/>
    <n v="2"/>
    <n v="32"/>
    <n v="6"/>
    <n v="70"/>
    <x v="0"/>
    <s v="Nov"/>
    <s v="Nov-2020"/>
    <s v=""/>
    <s v="71-80"/>
  </r>
  <r>
    <s v=""/>
    <n v="851"/>
    <m/>
    <d v="1968-09-13T00:00:00"/>
    <s v="Female"/>
    <d v="2020-04-24T00:00:00"/>
    <d v="2020-04-22T00:00:00"/>
    <m/>
    <m/>
    <s v="No"/>
    <n v="3"/>
    <n v="71"/>
    <n v="12"/>
    <n v="51"/>
    <x v="0"/>
    <s v="Apr"/>
    <s v="Apr-2020"/>
    <e v="#NUM!"/>
    <s v="51-60"/>
  </r>
  <r>
    <s v=""/>
    <n v="368"/>
    <m/>
    <d v="1971-08-26T00:00:00"/>
    <s v="Female"/>
    <d v="2020-09-01T00:00:00"/>
    <d v="2020-11-10T00:00:00"/>
    <m/>
    <m/>
    <s v="No"/>
    <n v="2"/>
    <n v="31"/>
    <n v="6"/>
    <n v="49"/>
    <x v="0"/>
    <s v="Sep"/>
    <s v="Sep-2020"/>
    <n v="70"/>
    <s v="41-50"/>
  </r>
  <r>
    <s v=""/>
    <n v="326"/>
    <m/>
    <d v="1982-11-07T00:00:00"/>
    <s v="Male"/>
    <d v="2020-06-13T00:00:00"/>
    <d v="2020-09-26T00:00:00"/>
    <m/>
    <m/>
    <s v="No"/>
    <n v="0"/>
    <n v="28"/>
    <n v="5"/>
    <n v="37"/>
    <x v="0"/>
    <s v="Jun"/>
    <s v="Jun-2020"/>
    <n v="105"/>
    <s v="31-40"/>
  </r>
  <r>
    <s v=""/>
    <n v="641"/>
    <m/>
    <d v="1950-08-17T00:00:00"/>
    <s v="Female"/>
    <d v="2020-03-05T00:00:00"/>
    <d v="2020-08-26T00:00:00"/>
    <m/>
    <m/>
    <s v="No"/>
    <n v="1"/>
    <n v="54"/>
    <n v="9"/>
    <n v="69"/>
    <x v="0"/>
    <s v="Mar"/>
    <s v="Mar-2020"/>
    <n v="174"/>
    <s v="61-70"/>
  </r>
  <r>
    <s v=""/>
    <n v="106"/>
    <m/>
    <d v="1950-07-21T00:00:00"/>
    <s v="Male"/>
    <d v="2020-08-15T00:00:00"/>
    <d v="2020-07-29T00:00:00"/>
    <m/>
    <m/>
    <s v="No"/>
    <n v="3"/>
    <n v="9"/>
    <n v="2"/>
    <n v="70"/>
    <x v="0"/>
    <s v="Aug"/>
    <s v="Aug-2020"/>
    <e v="#NUM!"/>
    <s v="71-80"/>
  </r>
  <r>
    <s v=""/>
    <n v="832"/>
    <m/>
    <d v="2000-10-06T00:00:00"/>
    <s v="Female"/>
    <d v="2020-12-16T00:00:00"/>
    <d v="2020-11-08T00:00:00"/>
    <m/>
    <m/>
    <s v="No"/>
    <n v="1"/>
    <n v="70"/>
    <n v="12"/>
    <n v="20"/>
    <x v="0"/>
    <s v="Dec"/>
    <s v="Dec-2020"/>
    <e v="#NUM!"/>
    <s v="21-30"/>
  </r>
  <r>
    <s v=""/>
    <n v="214"/>
    <m/>
    <d v="1988-10-11T00:00:00"/>
    <s v="Male"/>
    <d v="2020-02-17T00:00:00"/>
    <d v="2021-01-06T00:00:00"/>
    <m/>
    <m/>
    <s v="No"/>
    <n v="3"/>
    <n v="18"/>
    <n v="3"/>
    <n v="31"/>
    <x v="0"/>
    <s v="Feb"/>
    <s v="Feb-2020"/>
    <n v="324"/>
    <s v="31-40"/>
  </r>
  <r>
    <s v=""/>
    <n v="26"/>
    <m/>
    <d v="2005-05-11T00:00:00"/>
    <s v="Male"/>
    <d v="2020-07-25T00:00:00"/>
    <d v="2020-01-22T00:00:00"/>
    <m/>
    <m/>
    <s v="No"/>
    <n v="0"/>
    <n v="3"/>
    <n v="1"/>
    <n v="15"/>
    <x v="0"/>
    <s v="Jul"/>
    <s v="Jul-2020"/>
    <e v="#NUM!"/>
    <s v="11-20"/>
  </r>
  <r>
    <s v=""/>
    <n v="492"/>
    <m/>
    <d v="1986-09-21T00:00:00"/>
    <s v="Male"/>
    <d v="2020-10-19T00:00:00"/>
    <d v="2021-01-02T00:00:00"/>
    <m/>
    <m/>
    <s v="No"/>
    <n v="4"/>
    <n v="41"/>
    <n v="7"/>
    <n v="34"/>
    <x v="0"/>
    <s v="Oct"/>
    <s v="Oct-2020"/>
    <n v="75"/>
    <s v="31-40"/>
  </r>
  <r>
    <s v=""/>
    <n v="853"/>
    <m/>
    <d v="2001-11-03T00:00:00"/>
    <s v="Male"/>
    <d v="2020-06-05T00:00:00"/>
    <d v="2020-08-01T00:00:00"/>
    <m/>
    <m/>
    <s v="No"/>
    <n v="0"/>
    <n v="72"/>
    <n v="12"/>
    <n v="18"/>
    <x v="0"/>
    <s v="Jun"/>
    <s v="Jun-2020"/>
    <n v="57"/>
    <s v="11-2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9C66028-6DD6-4639-AD00-6407286AFA08}" name="PivotTable16"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4">
  <location ref="A12:D15" firstHeaderRow="0" firstDataRow="1" firstDataCol="1"/>
  <pivotFields count="19">
    <pivotField showAll="0"/>
    <pivotField showAll="0"/>
    <pivotField showAll="0"/>
    <pivotField numFmtId="164" showAll="0"/>
    <pivotField showAll="0"/>
    <pivotField dataField="1" numFmtId="164" showAll="0"/>
    <pivotField dataField="1" showAll="0"/>
    <pivotField dataField="1" showAll="0"/>
    <pivotField showAll="0"/>
    <pivotField showAll="0"/>
    <pivotField showAll="0"/>
    <pivotField showAll="0"/>
    <pivotField showAll="0"/>
    <pivotField showAll="0"/>
    <pivotField axis="axisRow" showAll="0">
      <items count="3">
        <item x="0"/>
        <item x="1"/>
        <item t="default"/>
      </items>
    </pivotField>
    <pivotField showAll="0"/>
    <pivotField showAll="0"/>
    <pivotField showAll="0"/>
    <pivotField showAll="0"/>
  </pivotFields>
  <rowFields count="1">
    <field x="14"/>
  </rowFields>
  <rowItems count="3">
    <i>
      <x/>
    </i>
    <i>
      <x v="1"/>
    </i>
    <i t="grand">
      <x/>
    </i>
  </rowItems>
  <colFields count="1">
    <field x="-2"/>
  </colFields>
  <colItems count="3">
    <i>
      <x/>
    </i>
    <i i="1">
      <x v="1"/>
    </i>
    <i i="2">
      <x v="2"/>
    </i>
  </colItems>
  <dataFields count="3">
    <dataField name="Count of Positive Date" fld="5" subtotal="count" baseField="0" baseItem="0"/>
    <dataField name="Count of Recovered Date" fld="6" subtotal="count" baseField="0" baseItem="0"/>
    <dataField name="Count of Deceased Date" fld="7" subtotal="count" baseField="0" baseItem="0"/>
  </dataFields>
  <chartFormats count="3">
    <chartFormat chart="2" format="6" series="1">
      <pivotArea type="data" outline="0" fieldPosition="0">
        <references count="1">
          <reference field="4294967294" count="1" selected="0">
            <x v="0"/>
          </reference>
        </references>
      </pivotArea>
    </chartFormat>
    <chartFormat chart="2" format="7" series="1">
      <pivotArea type="data" outline="0" fieldPosition="0">
        <references count="1">
          <reference field="4294967294" count="1" selected="0">
            <x v="1"/>
          </reference>
        </references>
      </pivotArea>
    </chartFormat>
    <chartFormat chart="2" format="8" series="1">
      <pivotArea type="data" outline="0" fieldPosition="0">
        <references count="1">
          <reference field="429496729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D7511D9-ADEA-4A7E-972C-F1F98C630965}" name="PivotTable1"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B9" firstHeaderRow="1" firstDataRow="1" firstDataCol="1" rowPageCount="1" colPageCount="1"/>
  <pivotFields count="19">
    <pivotField showAll="0"/>
    <pivotField axis="axisRow" dataField="1" showAll="0">
      <items count="322">
        <item x="0"/>
        <item m="1" x="318"/>
        <item m="1" x="320"/>
        <item m="1" x="316"/>
        <item m="1" x="319"/>
        <item m="1" x="317"/>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t="default"/>
      </items>
    </pivotField>
    <pivotField showAll="0"/>
    <pivotField showAll="0"/>
    <pivotField showAll="0"/>
    <pivotField showAll="0"/>
    <pivotField showAll="0"/>
    <pivotField showAll="0"/>
    <pivotField showAll="0"/>
    <pivotField axis="axisPage" showAll="0">
      <items count="4">
        <item m="1" x="2"/>
        <item x="0"/>
        <item x="1"/>
        <item t="default"/>
      </items>
    </pivotField>
    <pivotField showAll="0"/>
    <pivotField showAll="0"/>
    <pivotField showAll="0"/>
    <pivotField showAll="0"/>
    <pivotField showAll="0"/>
    <pivotField showAll="0"/>
    <pivotField showAll="0"/>
    <pivotField showAll="0"/>
    <pivotField showAll="0"/>
  </pivotFields>
  <rowFields count="1">
    <field x="1"/>
  </rowFields>
  <rowItems count="6">
    <i>
      <x v="160"/>
    </i>
    <i>
      <x v="189"/>
    </i>
    <i>
      <x v="197"/>
    </i>
    <i>
      <x v="198"/>
    </i>
    <i>
      <x v="199"/>
    </i>
    <i t="grand">
      <x/>
    </i>
  </rowItems>
  <colItems count="1">
    <i/>
  </colItems>
  <pageFields count="1">
    <pageField fld="9" item="2" hier="-1"/>
  </pageFields>
  <dataFields count="1">
    <dataField name="Count of Cases" fld="1" subtotal="count" baseField="5"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44A13ED-1785-4893-BF2F-EB85EC20B414}" name="DetailsTable" displayName="DetailsTable" ref="A1:V402" totalsRowShown="0" headerRowDxfId="87" headerRowBorderDxfId="86" tableBorderDxfId="85" totalsRowBorderDxfId="84">
  <autoFilter ref="A1:V402" xr:uid="{A3985C75-E6CE-45F0-9A6E-ABD93DDAF67F}"/>
  <sortState xmlns:xlrd2="http://schemas.microsoft.com/office/spreadsheetml/2017/richdata2" ref="A2:V36">
    <sortCondition ref="F1:F36"/>
  </sortState>
  <tableColumns count="22">
    <tableColumn id="1" xr3:uid="{A91CCDC3-4461-4F1B-AB8A-2D150F4E116A}" name="Sr. No." dataDxfId="83">
      <calculatedColumnFormula>IF(DetailsTable[[#This Row],[Person Name]]&lt;&gt;"",A1+1,"")</calculatedColumnFormula>
    </tableColumn>
    <tableColumn id="4" xr3:uid="{2E43D3EF-77D5-4983-9ACE-2172E8B5EA67}" name="Flat No." dataDxfId="82"/>
    <tableColumn id="5" xr3:uid="{19931D75-3128-48AF-BA58-71D545E38036}" name="Person Name" dataDxfId="81"/>
    <tableColumn id="6" xr3:uid="{0AA528CC-7E38-4E1C-A4E1-78055BCB263F}" name="DOB" dataDxfId="80"/>
    <tableColumn id="7" xr3:uid="{32101ED1-C003-4E29-8C9C-F145729ABE7E}" name="Gender" dataDxfId="79"/>
    <tableColumn id="8" xr3:uid="{366BD40C-A33A-4155-B218-3DE561C2F973}" name="Positive Date" dataDxfId="78"/>
    <tableColumn id="22" xr3:uid="{5FBD2036-5B5C-4EBD-B5FF-E426CD8509EB}" name="Informed To Local Govt Authority (Date)" dataDxfId="0"/>
    <tableColumn id="9" xr3:uid="{DA5AB76D-29A7-4515-A8A2-F4F45A7EE5F0}" name="Recovered Date" dataDxfId="77"/>
    <tableColumn id="10" xr3:uid="{CB78D3CA-1AC8-4CE6-81EC-E1F479FFB163}" name="Deceased Date" dataDxfId="76"/>
    <tableColumn id="21" xr3:uid="{46B2951E-0BF3-42E8-A542-5ED0B56A51BD}" name="Isolation Type" dataDxfId="75"/>
    <tableColumn id="20" xr3:uid="{DE7C694C-E09C-49E8-BEFB-ADD66335BB4F}" name="Remarks" dataDxfId="74"/>
    <tableColumn id="19" xr3:uid="{A1BF27EF-8BDB-4688-94E4-2E1DA914018D}" name="Phone No" dataDxfId="73"/>
    <tableColumn id="18" xr3:uid="{7B0BD918-F96B-4274-8AE2-82B6D21F8660}" name="Is Active" dataDxfId="72">
      <calculatedColumnFormula>IF(DetailsTable[[#This Row],[Positive Date]]&lt;&gt;"", IF(DetailsTable[[#This Row],[Recovered Date]]="",IF(DetailsTable[[#This Row],[Deceased Date]]="","Yes","No"),"No"),"")</calculatedColumnFormula>
    </tableColumn>
    <tableColumn id="17" xr3:uid="{B61F5653-3465-4B0B-B3FD-45666066C019}" name="Floor No." dataDxfId="71">
      <calculatedColumnFormula>IF(DetailsTable[[#This Row],[Flat No.]]&lt;&gt;"", VLOOKUP(DetailsTable[[#This Row],[Flat No.]],FlatsMappingTable[],4,FALSE),"")</calculatedColumnFormula>
    </tableColumn>
    <tableColumn id="2" xr3:uid="{79499B33-3D9D-4A12-8B52-207DDACD6774}" name="Tower No." dataDxfId="70">
      <calculatedColumnFormula>IF(DetailsTable[[#This Row],[Flat No.]]&lt;&gt;"", VLOOKUP(DetailsTable[[#This Row],[Flat No.]],FlatsMappingTable[],2,FALSE),"")</calculatedColumnFormula>
    </tableColumn>
    <tableColumn id="3" xr3:uid="{006EBA76-5A77-4C2F-A274-525E0FA56E94}" name="Block No." dataDxfId="69">
      <calculatedColumnFormula>IF(DetailsTable[[#This Row],[Flat No.]]&lt;&gt;"", VLOOKUP(DetailsTable[[#This Row],[Flat No.]],FlatsMappingTable[],3,FALSE),"")</calculatedColumnFormula>
    </tableColumn>
    <tableColumn id="12" xr3:uid="{EDCBA163-5E97-4862-BF06-F42B5C0F2D33}" name="Age" dataDxfId="68">
      <calculatedColumnFormula>IF(DetailsTable[[#This Row],[DOB]]&lt;&gt;"",IF(DetailsTable[[#This Row],[Positive Date]]&lt;&gt;"",DATEDIF(DetailsTable[[#This Row],[DOB]],DetailsTable[[#This Row],[Positive Date]],"Y"),""),"")</calculatedColumnFormula>
    </tableColumn>
    <tableColumn id="13" xr3:uid="{52739417-B969-4545-9EE1-CFC5C2007C69}" name="Year" dataDxfId="67">
      <calculatedColumnFormula>IF(DetailsTable[[#This Row],[Positive Date]]&lt;&gt;"",YEAR(DetailsTable[[#This Row],[Positive Date]]),"")</calculatedColumnFormula>
    </tableColumn>
    <tableColumn id="14" xr3:uid="{55279739-0FD5-440D-9530-1C5DE794ED64}" name="Month" dataDxfId="66">
      <calculatedColumnFormula>TEXT(IF(DetailsTable[[#This Row],[Positive Date]]&lt;&gt;"",MONTH(DetailsTable[[#This Row],[Positive Date]])*28,""),"mmm")</calculatedColumnFormula>
    </tableColumn>
    <tableColumn id="11" xr3:uid="{31A5CF00-D599-4BFB-92B8-D752EA7C7B0B}" name="Month-Year" dataDxfId="65">
      <calculatedColumnFormula>IF(DetailsTable[[#This Row],[Month]]&lt;&gt;"", _xlfn.CONCAT(DetailsTable[[#This Row],[Month]],"-",DetailsTable[[#This Row],[Year]]),"")</calculatedColumnFormula>
    </tableColumn>
    <tableColumn id="15" xr3:uid="{CACBE404-6737-4E9F-8D6A-5A27A971E790}" name="Recovery Days" dataDxfId="64">
      <calculatedColumnFormula>IF(DetailsTable[[#This Row],[Positive Date]]&lt;&gt;"",IF(DetailsTable[[#This Row],[Recovered Date]]&lt;&gt;"",DATEDIF(DetailsTable[[#This Row],[Positive Date]],DetailsTable[[#This Row],[Recovered Date]],"D"),""),"")</calculatedColumnFormula>
    </tableColumn>
    <tableColumn id="16" xr3:uid="{8F4DDDEC-A3ED-40FE-B9F3-A44CC87B78FF}" name="Age Band" dataDxfId="63">
      <calculatedColumnFormula>IF(DetailsTable[[#This Row],[Age]]&lt;&gt;"", VLOOKUP(ROUNDDOWN(DetailsTable[[#This Row],[Age]],-1)+1,AgeBandBasedDetails[[Start Age]:[Age Band]],3,FALSE),"")</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73352EF3-27AD-4787-8F9A-8F9CE1D0D334}" name="SummaryTable" displayName="SummaryTable" ref="A6:B10" totalsRowShown="0">
  <autoFilter ref="A6:B10" xr:uid="{5E08ABC9-46C6-4DA1-B13A-98B5D2757FE7}"/>
  <tableColumns count="2">
    <tableColumn id="1" xr3:uid="{A673E3BC-B0BB-4DB5-9233-9F5AE8D46CE9}" name="Description"/>
    <tableColumn id="2" xr3:uid="{5686CAB0-6B9B-4D53-8382-D0863C96CAB4}" name="Cases" dataDxfId="62"/>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FD5DD51-68D9-4910-AED0-45AAC7880818}" name="GenderBasedData" displayName="GenderBasedData" ref="A1:D4" totalsRowShown="0">
  <autoFilter ref="A1:D4" xr:uid="{CD8554BB-3B2C-4CD5-B567-4D18B3D778CC}"/>
  <tableColumns count="4">
    <tableColumn id="1" xr3:uid="{62D99786-88DA-4298-9B56-D6926A2B4965}" name="Gender"/>
    <tableColumn id="2" xr3:uid="{E2E47E8E-89E5-452E-98C4-65F0E031F6A3}" name="Total Case Reported" dataDxfId="61"/>
    <tableColumn id="3" xr3:uid="{200DA1BE-24F9-4561-B738-19A14F014A25}" name="Recovered Cases"/>
    <tableColumn id="4" xr3:uid="{E1F2B708-B280-455D-AB5F-F67C6157B056}" name="Deceased Cases"/>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F29CBED5-DB5F-4A0F-82E5-FBB2535AA088}" name="FlatBasedDetails" displayName="FlatBasedDetails" ref="A1:E865" totalsRowShown="0">
  <autoFilter ref="A1:E865" xr:uid="{0373B021-2600-40BC-BE88-F02E2A56F62C}"/>
  <tableColumns count="5">
    <tableColumn id="1" xr3:uid="{0D550531-0E59-483F-97DB-696FBC745AAE}" name="Flat No"/>
    <tableColumn id="2" xr3:uid="{4A33A591-8955-41B3-8C4D-554F2140CEAB}" name="Total Cases Reported" dataDxfId="60">
      <calculatedColumnFormula>COUNTIFS(DetailsTable[Flat No.],FlatBasedDetails[[#This Row],[Flat No]],DetailsTable[Positive Date],"&lt;&gt;")</calculatedColumnFormula>
    </tableColumn>
    <tableColumn id="3" xr3:uid="{5A23C3A4-F961-4CA9-A229-0B2D523745DD}" name="Recovered Cases" dataDxfId="59">
      <calculatedColumnFormula>COUNTIFS(DetailsTable[Flat No.],FlatBasedDetails[[#This Row],[Flat No]],DetailsTable[Recovered Date],"&lt;&gt;")</calculatedColumnFormula>
    </tableColumn>
    <tableColumn id="4" xr3:uid="{06FB5883-CFC7-49E7-97C3-324664223D01}" name="Deceased Cases" dataDxfId="58">
      <calculatedColumnFormula>COUNTIFS(DetailsTable[Flat No.],FlatBasedDetails[[#This Row],[Flat No]],DetailsTable[Deceased Date],"&lt;&gt;")</calculatedColumnFormula>
    </tableColumn>
    <tableColumn id="5" xr3:uid="{E2993D30-E56A-4FCF-8734-55C7AD3E0AC7}" name="Active Cases" dataDxfId="57">
      <calculatedColumnFormula>FlatBasedDetails[[#This Row],[Total Cases Reported]]-FlatBasedDetails[[#This Row],[Recovered Cases]]-FlatBasedDetails[[#This Row],[Deceased Cases]]</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EF6AA60-8E9D-4A80-9078-B644F44EFE45}" name="BlockBasedDetails" displayName="BlockBasedDetails" ref="A1:E7" totalsRowShown="0">
  <autoFilter ref="A1:E7" xr:uid="{0373B021-2600-40BC-BE88-F02E2A56F62C}"/>
  <tableColumns count="5">
    <tableColumn id="1" xr3:uid="{D48B3753-587D-43E7-BB36-4B273D95A272}" name="Block No"/>
    <tableColumn id="2" xr3:uid="{16605B85-B6DB-4B4D-B424-775ED624D8F2}" name="Total Cases Reported" dataDxfId="56">
      <calculatedColumnFormula>COUNTIFS(DetailsTable[Block No.],BlockBasedDetails[[#This Row],[Block No]],DetailsTable[Positive Date],"&lt;&gt;")</calculatedColumnFormula>
    </tableColumn>
    <tableColumn id="3" xr3:uid="{E37642B2-CF2F-47B4-8E2C-8FB3D6ED9D51}" name="Recovered Cases" dataDxfId="55">
      <calculatedColumnFormula>COUNTIFS(DetailsTable[Block No.],BlockBasedDetails[[#This Row],[Block No]],DetailsTable[Recovered Date],"&lt;&gt;")</calculatedColumnFormula>
    </tableColumn>
    <tableColumn id="4" xr3:uid="{CED82EE4-3C29-4133-9965-E58ABA72EA02}" name="Deceased Cases" dataDxfId="54">
      <calculatedColumnFormula>COUNTIFS(DetailsTable[Block No.],BlockBasedDetails[[#This Row],[Block No]],DetailsTable[Deceased Date],"&lt;&gt;")</calculatedColumnFormula>
    </tableColumn>
    <tableColumn id="5" xr3:uid="{635AB69F-DE20-42A0-B1DF-102B1D597322}" name="Active Cases" dataDxfId="53">
      <calculatedColumnFormula>BlockBasedDetails[[#This Row],[Total Cases Reported]]-BlockBasedDetails[[#This Row],[Recovered Cases]]-BlockBasedDetails[[#This Row],[Deceased Cases]]</calculatedColumnFormula>
    </tableColumn>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9222C1DD-48BD-47B8-A05E-5356CC61AF20}" name="TowerBasedDetails" displayName="TowerBasedDetails" ref="A1:E73" totalsRowShown="0">
  <autoFilter ref="A1:E73" xr:uid="{0373B021-2600-40BC-BE88-F02E2A56F62C}"/>
  <tableColumns count="5">
    <tableColumn id="1" xr3:uid="{83129544-3926-45FA-9564-6603E36F56E7}" name="Tower No"/>
    <tableColumn id="2" xr3:uid="{742C4E09-1D5A-43BB-A7EF-6E0ED7C53876}" name="Total Cases Reported" dataDxfId="52">
      <calculatedColumnFormula>COUNTIFS(DetailsTable[Tower No.],TowerBasedDetails[[#This Row],[Tower No]],DetailsTable[Positive Date],"&lt;&gt;")</calculatedColumnFormula>
    </tableColumn>
    <tableColumn id="3" xr3:uid="{BCA10A64-675E-4250-8C00-4FF06F351219}" name="Recovered Cases" dataDxfId="51">
      <calculatedColumnFormula>COUNTIFS(DetailsTable[Tower No.],TowerBasedDetails[[#This Row],[Tower No]],DetailsTable[Recovered Date],"&lt;&gt;")</calculatedColumnFormula>
    </tableColumn>
    <tableColumn id="4" xr3:uid="{864324DC-CEF6-4FC0-9FC2-32046F4A5E08}" name="Deceased Cases" dataDxfId="50">
      <calculatedColumnFormula>COUNTIFS(DetailsTable[Tower No.],TowerBasedDetails[[#This Row],[Tower No]],DetailsTable[Deceased Date],"&lt;&gt;")</calculatedColumnFormula>
    </tableColumn>
    <tableColumn id="5" xr3:uid="{EE36CAE9-11DF-4347-8682-5431D9962F7E}" name="Active Cases" dataDxfId="49">
      <calculatedColumnFormula>TowerBasedDetails[[#This Row],[Total Cases Reported]]-TowerBasedDetails[[#This Row],[Recovered Cases]]-TowerBasedDetails[[#This Row],[Deceased Cases]]</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FEC432A7-F1E3-446F-9D4A-0D276144138C}" name="TowerBasedDetails15" displayName="TowerBasedDetails15" ref="A1:E6" totalsRowShown="0">
  <autoFilter ref="A1:E6" xr:uid="{0373B021-2600-40BC-BE88-F02E2A56F62C}"/>
  <tableColumns count="5">
    <tableColumn id="1" xr3:uid="{8B5BF1D0-1B27-452E-AFF4-E7F314DA645C}" name="Floor No"/>
    <tableColumn id="2" xr3:uid="{10D2BF21-7422-4D6D-8081-1F048F20F79A}" name="Total Cases Reported" dataDxfId="48">
      <calculatedColumnFormula>COUNTIFS(DetailsTable[Floor No.],TowerBasedDetails15[[#This Row],[Floor No]],DetailsTable[Positive Date],"&lt;&gt;")</calculatedColumnFormula>
    </tableColumn>
    <tableColumn id="3" xr3:uid="{B707618C-ED84-4DBD-8CC9-7CC1ED102F02}" name="Recovered Cases" dataDxfId="47">
      <calculatedColumnFormula>COUNTIFS(DetailsTable[Floor No.],TowerBasedDetails15[[#This Row],[Floor No]],DetailsTable[Recovered Date],"&lt;&gt;")</calculatedColumnFormula>
    </tableColumn>
    <tableColumn id="4" xr3:uid="{C4526200-18B6-4F3C-9945-5B6DE426D1E5}" name="Deceased Cases" dataDxfId="46">
      <calculatedColumnFormula>COUNTIFS(DetailsTable[Floor No.],TowerBasedDetails15[[#This Row],[Floor No]],DetailsTable[Deceased Date],"&lt;&gt;")</calculatedColumnFormula>
    </tableColumn>
    <tableColumn id="5" xr3:uid="{9FA65040-9F0A-4A8D-A815-10748AF594D4}" name="Active Cases" dataDxfId="45">
      <calculatedColumnFormula>TowerBasedDetails15[[#This Row],[Total Cases Reported]]-TowerBasedDetails15[[#This Row],[Recovered Cases]]-TowerBasedDetails15[[#This Row],[Deceased Cases]]</calculatedColumnFormula>
    </tableColumn>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8E72771-0D51-480D-986D-C419ADBA25BC}" name="MonthYearBasedDetails" displayName="MonthYearBasedDetails" ref="A1:G37" totalsRowShown="0">
  <autoFilter ref="A1:G37" xr:uid="{0373B021-2600-40BC-BE88-F02E2A56F62C}"/>
  <tableColumns count="7">
    <tableColumn id="10" xr3:uid="{0191F1A9-0D8D-458A-B9A6-9177BF203E00}" name="Month" dataDxfId="44"/>
    <tableColumn id="9" xr3:uid="{1A4A2591-1197-49CC-8CD2-0B6EFF39C86B}" name="Year" dataDxfId="43"/>
    <tableColumn id="8" xr3:uid="{4107EEA8-E04C-487A-8F01-83A6070A89E3}" name="Month-Year" dataDxfId="42">
      <calculatedColumnFormula>_xlfn.CONCAT(MonthYearBasedDetails[[#This Row],[Month]],"-",MonthYearBasedDetails[[#This Row],[Year]])</calculatedColumnFormula>
    </tableColumn>
    <tableColumn id="2" xr3:uid="{031EF260-6405-438E-8B37-8EEE32E737E4}" name="Total Cases Reported" dataDxfId="41">
      <calculatedColumnFormula>COUNTIFS(DetailsTable[Month-Year],MonthYearBasedDetails[[#This Row],[Month-Year]],DetailsTable[Positive Date],"&lt;&gt;")</calculatedColumnFormula>
    </tableColumn>
    <tableColumn id="3" xr3:uid="{33FA462A-AD2D-490B-B7B0-C31DA7CC59BE}" name="Recovered Cases" dataDxfId="40">
      <calculatedColumnFormula>COUNTIFS(DetailsTable[Month-Year],MonthYearBasedDetails[[#This Row],[Month-Year]],DetailsTable[Recovered Date],"&lt;&gt;")</calculatedColumnFormula>
    </tableColumn>
    <tableColumn id="4" xr3:uid="{22900267-ADE6-4B9E-9E3E-2548AD935DAD}" name="Deceased Cases" dataDxfId="39">
      <calculatedColumnFormula>COUNTIFS(DetailsTable[Month-Year],MonthYearBasedDetails[[#This Row],[Month-Year]],DetailsTable[Deceased Date],"&lt;&gt;")</calculatedColumnFormula>
    </tableColumn>
    <tableColumn id="5" xr3:uid="{D139B20D-DE47-451F-9171-6C18EB36B9C8}" name="Active Cases" dataDxfId="38">
      <calculatedColumnFormula>MonthYearBasedDetails[[#This Row],[Total Cases Reported]]-MonthYearBasedDetails[[#This Row],[Recovered Cases]]-MonthYearBasedDetails[[#This Row],[Deceased Cases]]</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6D9D8FE-3C14-4187-9A1E-0481DA091152}" name="YearBasedDetailsTable" displayName="YearBasedDetailsTable" ref="I1:M4" totalsRowShown="0" headerRowDxfId="37">
  <autoFilter ref="I1:M4" xr:uid="{EAD7AD6C-B8C6-471D-9761-186BB05DA62F}"/>
  <tableColumns count="5">
    <tableColumn id="1" xr3:uid="{5A1E67DA-97B9-410B-9F56-F486879C091F}" name="Year"/>
    <tableColumn id="2" xr3:uid="{C000D06A-B41F-41BD-A26D-3ADA996A8FB0}" name="Total Cases Reported" dataDxfId="36">
      <calculatedColumnFormula>COUNTIFS(DetailsTable[Year],YearBasedDetailsTable[[#This Row],[Year]],DetailsTable[Positive Date],"&lt;&gt;")</calculatedColumnFormula>
    </tableColumn>
    <tableColumn id="3" xr3:uid="{5DF0BDF8-9A8D-4D9E-8267-933860FAD808}" name="Recovered Cases" dataDxfId="35">
      <calculatedColumnFormula>COUNTIFS(DetailsTable[Year],YearBasedDetailsTable[[#This Row],[Year]],DetailsTable[Recovered Date],"&lt;&gt;")</calculatedColumnFormula>
    </tableColumn>
    <tableColumn id="4" xr3:uid="{33FD5586-14F1-4FC9-9219-F8E2B87580A9}" name="Deceased Cases" dataDxfId="34">
      <calculatedColumnFormula>COUNTIFS(DetailsTable[Year],YearBasedDetailsTable[[#This Row],[Year]],DetailsTable[Deceased Date],"&lt;&gt;")</calculatedColumnFormula>
    </tableColumn>
    <tableColumn id="5" xr3:uid="{DB45C8D8-460E-45AC-88D3-016E78B23B62}" name="Active Cases" dataDxfId="33">
      <calculatedColumnFormula>MonthYearBasedDetails[[#This Row],[Total Cases Reported]]-MonthYearBasedDetails[[#This Row],[Recovered Cases]]-MonthYearBasedDetails[[#This Row],[Deceased Cases]]</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A79F855-8825-4E3C-A5C1-F83F28FA63A9}" name="AgeBandBasedDetails" displayName="AgeBandBasedDetails" ref="A1:G13" totalsRowShown="0">
  <autoFilter ref="A1:G13" xr:uid="{0373B021-2600-40BC-BE88-F02E2A56F62C}"/>
  <tableColumns count="7">
    <tableColumn id="10" xr3:uid="{11825A32-89A2-412D-B254-85AD6BFE5077}" name="Start Age" dataDxfId="32"/>
    <tableColumn id="9" xr3:uid="{6FB6D1CD-0962-45D1-B60E-740D7028EA31}" name="End Age" dataDxfId="31"/>
    <tableColumn id="8" xr3:uid="{BA93D666-581B-42AD-94C7-3450D481A68F}" name="Age Band" dataDxfId="30">
      <calculatedColumnFormula>_xlfn.CONCAT(AgeBandBasedDetails[[#This Row],[Start Age]],"-",AgeBandBasedDetails[[#This Row],[End Age]])</calculatedColumnFormula>
    </tableColumn>
    <tableColumn id="2" xr3:uid="{4EC6E632-AED2-4B4F-8298-BF222E036A9D}" name="Total Cases Reported" dataDxfId="29">
      <calculatedColumnFormula>COUNTIFS(DetailsTable[Age Band],AgeBandBasedDetails[[#This Row],[Age Band]],DetailsTable[Positive Date],"&lt;&gt;")</calculatedColumnFormula>
    </tableColumn>
    <tableColumn id="3" xr3:uid="{B01A0BDD-9125-436D-8C81-D4E7CC8D22AD}" name="Recovered Cases" dataDxfId="28">
      <calculatedColumnFormula>COUNTIFS(DetailsTable[Age Band],AgeBandBasedDetails[[#This Row],[Age Band]],DetailsTable[Recovered Date],"&lt;&gt;")</calculatedColumnFormula>
    </tableColumn>
    <tableColumn id="4" xr3:uid="{EC198E88-E4D9-478A-8561-724628737734}" name="Deceased Cases" dataDxfId="27">
      <calculatedColumnFormula>COUNTIFS(DetailsTable[Age Band],AgeBandBasedDetails[[#This Row],[Age Band]],DetailsTable[Deceased Date],"&lt;&gt;")</calculatedColumnFormula>
    </tableColumn>
    <tableColumn id="5" xr3:uid="{7A6E9AB1-E3A9-4B37-A607-A9448CB9563F}" name="Active Cases" dataDxfId="26">
      <calculatedColumnFormula>AgeBandBasedDetails[[#This Row],[Total Cases Reported]]-AgeBandBasedDetails[[#This Row],[Recovered Cases]]-AgeBandBasedDetails[[#This Row],[Deceased Cases]]</calculatedColumnFormula>
    </tableColumn>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9DAC0B0A-868A-49AD-8EB1-209BD78A616D}" name="AgeBandYearBasedDetailsTable" displayName="AgeBandYearBasedDetailsTable" ref="A21:H33" totalsRowShown="0" headerRowDxfId="25">
  <autoFilter ref="A21:H33" xr:uid="{EAD7AD6C-B8C6-471D-9761-186BB05DA62F}"/>
  <tableColumns count="8">
    <tableColumn id="8" xr3:uid="{BE1DFD1E-EA1E-4321-AC2A-3264B81B9ACF}" name="Start Age" dataDxfId="24"/>
    <tableColumn id="7" xr3:uid="{26776CC5-A396-4074-A8E9-D63EA412AC7A}" name="End Age" dataDxfId="23"/>
    <tableColumn id="6" xr3:uid="{53F11CB0-1D55-4036-A9C7-BB2E7B8B075F}" name="Age Band" dataDxfId="22">
      <calculatedColumnFormula>_xlfn.CONCAT(AgeBandYearBasedDetailsTable[[#This Row],[Start Age]],"-",AgeBandYearBasedDetailsTable[[#This Row],[End Age]])</calculatedColumnFormula>
    </tableColumn>
    <tableColumn id="1" xr3:uid="{67BBDBEF-D546-40BB-B71A-6021772E6449}" name="Year"/>
    <tableColumn id="2" xr3:uid="{67EE0F5E-12F8-423B-BA3E-CB62603546BE}" name="Total Cases Reported" dataDxfId="21">
      <calculatedColumnFormula>COUNTIFS(DetailsTable[Age Band],AgeBandYearBasedDetailsTable[[#This Row],[Age Band]],DetailsTable[Year],AgeBandYearBasedDetailsTable[[#This Row],[Year]],DetailsTable[Positive Date],"&lt;&gt;")</calculatedColumnFormula>
    </tableColumn>
    <tableColumn id="3" xr3:uid="{7D04D8E5-29B9-44FD-9AAC-74B14D1F7A72}" name="Recovered Cases" dataDxfId="20">
      <calculatedColumnFormula>COUNTIFS(DetailsTable[Age Band],AgeBandYearBasedDetailsTable[[#This Row],[Age Band]],DetailsTable[Year],AgeBandYearBasedDetailsTable[[#This Row],[Year]],DetailsTable[Recovered Date],"&lt;&gt;")</calculatedColumnFormula>
    </tableColumn>
    <tableColumn id="4" xr3:uid="{5CB25DD6-112D-4D74-A9C6-2EE9F425435E}" name="Deceased Cases" dataDxfId="19">
      <calculatedColumnFormula>COUNTIFS(DetailsTable[Age Band],AgeBandYearBasedDetailsTable[[#This Row],[Age Band]],DetailsTable[Year],AgeBandYearBasedDetailsTable[[#This Row],[Year]],DetailsTable[Deceased Date],"&lt;&gt;")</calculatedColumnFormula>
    </tableColumn>
    <tableColumn id="5" xr3:uid="{36B6851F-5936-4C85-8A32-04283156B91F}" name="Active Cases" dataDxfId="18">
      <calculatedColumnFormula>AgeBandYearBasedDetailsTable[[#This Row],[Total Cases Reported]]-AgeBandYearBasedDetailsTable[[#This Row],[Recovered Cases]]-AgeBandYearBasedDetailsTable[[#This Row],[Deceased Cases]]</calculatedColumnFormula>
    </tableColumn>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5C751B9-3B46-41E2-87E8-2D0398615D34}" name="AgeBandYearBasedDetailsTable2021" displayName="AgeBandYearBasedDetailsTable2021" ref="A41:H53" totalsRowShown="0" headerRowDxfId="17">
  <autoFilter ref="A41:H53" xr:uid="{4FD60C2A-656F-4D0F-BC50-E801B3E86757}"/>
  <tableColumns count="8">
    <tableColumn id="8" xr3:uid="{4B7A4C5D-2600-4486-9A93-6DAD606193AE}" name="Start Age" dataDxfId="16"/>
    <tableColumn id="7" xr3:uid="{5E73205B-3A9F-4004-928F-1BCAAB23D08B}" name="End Age" dataDxfId="15"/>
    <tableColumn id="6" xr3:uid="{B07D8DDC-8128-413D-89BE-C9306777C49A}" name="Age Band" dataDxfId="14">
      <calculatedColumnFormula>_xlfn.CONCAT(AgeBandYearBasedDetailsTable2021[[#This Row],[Start Age]],"-",AgeBandYearBasedDetailsTable2021[[#This Row],[End Age]])</calculatedColumnFormula>
    </tableColumn>
    <tableColumn id="1" xr3:uid="{64646991-083F-44FD-856F-2E61BE863BBA}" name="Year"/>
    <tableColumn id="2" xr3:uid="{59A9B1AA-F562-4337-B4CC-D372343B3588}" name="Total Cases Reported" dataDxfId="13">
      <calculatedColumnFormula>COUNTIFS(DetailsTable[Age Band],AgeBandYearBasedDetailsTable2021[[#This Row],[Age Band]],DetailsTable[Year],AgeBandYearBasedDetailsTable2021[[#This Row],[Year]],DetailsTable[Positive Date],"&lt;&gt;")</calculatedColumnFormula>
    </tableColumn>
    <tableColumn id="3" xr3:uid="{E1BDF1B7-A549-40B7-B530-AC222CFCA2C6}" name="Recovered Cases" dataDxfId="12">
      <calculatedColumnFormula>COUNTIFS(DetailsTable[Age Band],AgeBandYearBasedDetailsTable2021[[#This Row],[Age Band]],DetailsTable[Year],AgeBandYearBasedDetailsTable2021[[#This Row],[Year]],DetailsTable[Recovered Date],"&lt;&gt;")</calculatedColumnFormula>
    </tableColumn>
    <tableColumn id="4" xr3:uid="{7E1BB3B9-FE71-402C-BAAE-C649B6B71A7D}" name="Deceased Cases" dataDxfId="11">
      <calculatedColumnFormula>COUNTIFS(DetailsTable[Age Band],AgeBandYearBasedDetailsTable2021[[#This Row],[Age Band]],DetailsTable[Year],AgeBandYearBasedDetailsTable2021[[#This Row],[Year]],DetailsTable[Deceased Date],"&lt;&gt;")</calculatedColumnFormula>
    </tableColumn>
    <tableColumn id="5" xr3:uid="{B6B5FC5D-7BC7-4782-A2B7-A00B326D8A6E}" name="Active Cases" dataDxfId="10">
      <calculatedColumnFormula>AgeBandYearBasedDetailsTable2021[[#This Row],[Total Cases Reported]]-AgeBandYearBasedDetailsTable2021[[#This Row],[Recovered Cases]]-AgeBandYearBasedDetailsTable2021[[#This Row],[Deceased Cases]]</calculatedColumnFormula>
    </tableColumn>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6D3B6920-4AC4-4316-8FEC-7E12BAE04A4E}" name="AgeBandYearBasedDetailsTable2022" displayName="AgeBandYearBasedDetailsTable2022" ref="A61:H73" totalsRowShown="0" headerRowDxfId="9">
  <autoFilter ref="A61:H73" xr:uid="{5B0BEA92-7A88-4EA6-8A11-9E03F45671FD}"/>
  <tableColumns count="8">
    <tableColumn id="8" xr3:uid="{79D31172-2A31-4707-B97E-2D6D449E355D}" name="Start Age" dataDxfId="8"/>
    <tableColumn id="7" xr3:uid="{66D28C06-355F-40CC-89BF-0CFB6B2BFB44}" name="End Age" dataDxfId="7"/>
    <tableColumn id="6" xr3:uid="{5118FE2C-FFF2-4DB4-8070-FC21C7BB341C}" name="Age Band" dataDxfId="6">
      <calculatedColumnFormula>_xlfn.CONCAT(AgeBandYearBasedDetailsTable2022[[#This Row],[Start Age]],"-",AgeBandYearBasedDetailsTable2022[[#This Row],[End Age]])</calculatedColumnFormula>
    </tableColumn>
    <tableColumn id="1" xr3:uid="{D6153B68-3D35-4142-B6F2-984B98318722}" name="Year"/>
    <tableColumn id="2" xr3:uid="{079D6239-C8B5-430C-817F-D0DA889541DF}" name="Total Cases Reported" dataDxfId="5">
      <calculatedColumnFormula>COUNTIFS(DetailsTable[Age Band],AgeBandYearBasedDetailsTable2022[[#This Row],[Age Band]],DetailsTable[Year],AgeBandYearBasedDetailsTable2022[[#This Row],[Year]],DetailsTable[Positive Date],"&lt;&gt;")</calculatedColumnFormula>
    </tableColumn>
    <tableColumn id="3" xr3:uid="{8D87C0B5-734F-45FE-8213-2B77660FBDC0}" name="Recovered Cases" dataDxfId="4">
      <calculatedColumnFormula>COUNTIFS(DetailsTable[Age Band],AgeBandYearBasedDetailsTable2022[[#This Row],[Age Band]],DetailsTable[Year],AgeBandYearBasedDetailsTable2022[[#This Row],[Year]],DetailsTable[Recovered Date],"&lt;&gt;")</calculatedColumnFormula>
    </tableColumn>
    <tableColumn id="4" xr3:uid="{690D92EA-46C7-456C-A666-22FE41F8B35E}" name="Deceased Cases" dataDxfId="3">
      <calculatedColumnFormula>COUNTIFS(DetailsTable[Age Band],AgeBandYearBasedDetailsTable2022[[#This Row],[Age Band]],DetailsTable[Year],AgeBandYearBasedDetailsTable2022[[#This Row],[Year]],DetailsTable[Deceased Date],"&lt;&gt;")</calculatedColumnFormula>
    </tableColumn>
    <tableColumn id="5" xr3:uid="{D7083156-5CD8-40D2-8719-5DC6138E5E7A}" name="Active Cases" dataDxfId="2">
      <calculatedColumnFormula>AgeBandYearBasedDetailsTable2022[[#This Row],[Total Cases Reported]]-AgeBandYearBasedDetailsTable2022[[#This Row],[Recovered Cases]]-AgeBandYearBasedDetailsTable2022[[#This Row],[Deceased Cases]]</calculatedColumnFormula>
    </tableColum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316DFF3-20FB-4126-A5E9-548F208CFFC1}" name="FlatsMappingTable" displayName="FlatsMappingTable" ref="A1:D865" totalsRowShown="0">
  <autoFilter ref="A1:D865" xr:uid="{7614C50B-DB40-4E13-B54B-D79630B6CDE9}"/>
  <tableColumns count="4">
    <tableColumn id="1" xr3:uid="{B85010CE-8874-40E7-AE09-C15F649FC885}" name="Flat No"/>
    <tableColumn id="2" xr3:uid="{D055E4DB-164E-4648-8C73-AF6556160A64}" name="Tower No"/>
    <tableColumn id="3" xr3:uid="{B7E80B5A-34F2-42D8-B006-2A1B2B532F8B}" name="Block No" dataDxfId="1"/>
    <tableColumn id="4" xr3:uid="{26EE1CC0-9248-4B02-B112-BA5287C364A3}" name="Floor No"/>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table" Target="../tables/table11.xml"/><Relationship Id="rId1" Type="http://schemas.openxmlformats.org/officeDocument/2006/relationships/table" Target="../tables/table10.xml"/><Relationship Id="rId4" Type="http://schemas.openxmlformats.org/officeDocument/2006/relationships/table" Target="../tables/table13.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30736-B98C-43FF-BB2B-5B75C0898FED}">
  <dimension ref="A1:B33"/>
  <sheetViews>
    <sheetView topLeftCell="A24" workbookViewId="0">
      <selection activeCell="E36" sqref="E36"/>
    </sheetView>
  </sheetViews>
  <sheetFormatPr defaultRowHeight="15" x14ac:dyDescent="0.25"/>
  <cols>
    <col min="1" max="1" width="84.28515625" bestFit="1" customWidth="1"/>
    <col min="2" max="2" width="19.5703125" bestFit="1" customWidth="1"/>
  </cols>
  <sheetData>
    <row r="1" spans="1:2" x14ac:dyDescent="0.25">
      <c r="A1" s="29" t="s">
        <v>64</v>
      </c>
      <c r="B1" s="30"/>
    </row>
    <row r="2" spans="1:2" x14ac:dyDescent="0.25">
      <c r="A2" s="25" t="s">
        <v>53</v>
      </c>
      <c r="B2" s="27"/>
    </row>
    <row r="3" spans="1:2" x14ac:dyDescent="0.25">
      <c r="A3" s="25" t="s">
        <v>61</v>
      </c>
      <c r="B3" s="27"/>
    </row>
    <row r="4" spans="1:2" x14ac:dyDescent="0.25">
      <c r="A4" s="25">
        <v>1</v>
      </c>
      <c r="B4" s="27" t="s">
        <v>54</v>
      </c>
    </row>
    <row r="5" spans="1:2" x14ac:dyDescent="0.25">
      <c r="A5" s="25">
        <v>2</v>
      </c>
      <c r="B5" s="27" t="s">
        <v>4</v>
      </c>
    </row>
    <row r="6" spans="1:2" x14ac:dyDescent="0.25">
      <c r="A6" s="25">
        <v>3</v>
      </c>
      <c r="B6" s="27" t="s">
        <v>55</v>
      </c>
    </row>
    <row r="7" spans="1:2" x14ac:dyDescent="0.25">
      <c r="A7" s="25">
        <v>4</v>
      </c>
      <c r="B7" s="27" t="s">
        <v>6</v>
      </c>
    </row>
    <row r="8" spans="1:2" x14ac:dyDescent="0.25">
      <c r="A8" s="25">
        <v>5</v>
      </c>
      <c r="B8" s="27" t="s">
        <v>56</v>
      </c>
    </row>
    <row r="9" spans="1:2" x14ac:dyDescent="0.25">
      <c r="A9" s="26">
        <v>6</v>
      </c>
      <c r="B9" s="28" t="s">
        <v>73</v>
      </c>
    </row>
    <row r="11" spans="1:2" x14ac:dyDescent="0.25">
      <c r="A11" s="29" t="s">
        <v>65</v>
      </c>
      <c r="B11" s="30"/>
    </row>
    <row r="12" spans="1:2" x14ac:dyDescent="0.25">
      <c r="A12" s="25" t="s">
        <v>57</v>
      </c>
      <c r="B12" s="27"/>
    </row>
    <row r="13" spans="1:2" ht="45" x14ac:dyDescent="0.25">
      <c r="A13" s="41" t="s">
        <v>62</v>
      </c>
      <c r="B13" s="27"/>
    </row>
    <row r="14" spans="1:2" x14ac:dyDescent="0.25">
      <c r="A14" s="25">
        <v>1</v>
      </c>
      <c r="B14" s="27" t="s">
        <v>54</v>
      </c>
    </row>
    <row r="15" spans="1:2" x14ac:dyDescent="0.25">
      <c r="A15" s="25">
        <v>2</v>
      </c>
      <c r="B15" s="27" t="s">
        <v>4</v>
      </c>
    </row>
    <row r="16" spans="1:2" x14ac:dyDescent="0.25">
      <c r="A16" s="25">
        <v>3</v>
      </c>
      <c r="B16" s="27" t="s">
        <v>55</v>
      </c>
    </row>
    <row r="17" spans="1:2" x14ac:dyDescent="0.25">
      <c r="A17" s="25">
        <v>4</v>
      </c>
      <c r="B17" s="27" t="s">
        <v>6</v>
      </c>
    </row>
    <row r="18" spans="1:2" x14ac:dyDescent="0.25">
      <c r="A18" s="25">
        <v>5</v>
      </c>
      <c r="B18" s="27" t="s">
        <v>58</v>
      </c>
    </row>
    <row r="19" spans="1:2" x14ac:dyDescent="0.25">
      <c r="A19" s="26">
        <v>6</v>
      </c>
      <c r="B19" s="28" t="s">
        <v>73</v>
      </c>
    </row>
    <row r="21" spans="1:2" x14ac:dyDescent="0.25">
      <c r="A21" s="29" t="s">
        <v>66</v>
      </c>
      <c r="B21" s="30"/>
    </row>
    <row r="22" spans="1:2" x14ac:dyDescent="0.25">
      <c r="A22" s="25" t="s">
        <v>59</v>
      </c>
      <c r="B22" s="27"/>
    </row>
    <row r="23" spans="1:2" ht="45" x14ac:dyDescent="0.25">
      <c r="A23" s="41" t="s">
        <v>63</v>
      </c>
      <c r="B23" s="27"/>
    </row>
    <row r="24" spans="1:2" x14ac:dyDescent="0.25">
      <c r="A24" s="25">
        <v>1</v>
      </c>
      <c r="B24" s="27" t="s">
        <v>54</v>
      </c>
    </row>
    <row r="25" spans="1:2" x14ac:dyDescent="0.25">
      <c r="A25" s="25">
        <v>2</v>
      </c>
      <c r="B25" s="27" t="s">
        <v>4</v>
      </c>
    </row>
    <row r="26" spans="1:2" x14ac:dyDescent="0.25">
      <c r="A26" s="25">
        <v>3</v>
      </c>
      <c r="B26" s="27" t="s">
        <v>55</v>
      </c>
    </row>
    <row r="27" spans="1:2" x14ac:dyDescent="0.25">
      <c r="A27" s="25">
        <v>4</v>
      </c>
      <c r="B27" s="27" t="s">
        <v>6</v>
      </c>
    </row>
    <row r="28" spans="1:2" x14ac:dyDescent="0.25">
      <c r="A28" s="25">
        <v>5</v>
      </c>
      <c r="B28" s="27" t="s">
        <v>60</v>
      </c>
    </row>
    <row r="29" spans="1:2" x14ac:dyDescent="0.25">
      <c r="A29" s="26">
        <v>5</v>
      </c>
      <c r="B29" s="28" t="s">
        <v>73</v>
      </c>
    </row>
    <row r="32" spans="1:2" ht="30" x14ac:dyDescent="0.25">
      <c r="A32" s="42" t="s">
        <v>67</v>
      </c>
    </row>
    <row r="33" spans="1:1" ht="60" x14ac:dyDescent="0.25">
      <c r="A33" s="49" t="s">
        <v>74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BC87A-13C3-4A3B-BCAD-713B13180333}">
  <dimension ref="A1"/>
  <sheetViews>
    <sheetView topLeftCell="A190" zoomScaleNormal="100" workbookViewId="0">
      <selection activeCell="C211" sqref="C211"/>
    </sheetView>
  </sheetViews>
  <sheetFormatPr defaultRowHeight="15" x14ac:dyDescent="0.25"/>
  <cols>
    <col min="1" max="16384" width="9.140625" style="34"/>
  </cols>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DAE42-E477-441E-B6E7-AAA9B40CE49B}">
  <dimension ref="A1:V402"/>
  <sheetViews>
    <sheetView tabSelected="1" workbookViewId="0">
      <selection activeCell="G2" sqref="G2"/>
    </sheetView>
  </sheetViews>
  <sheetFormatPr defaultColWidth="25.7109375" defaultRowHeight="15" x14ac:dyDescent="0.25"/>
  <cols>
    <col min="1" max="1" width="11.42578125" bestFit="1" customWidth="1"/>
    <col min="4" max="4" width="12.140625" bestFit="1" customWidth="1"/>
    <col min="5" max="5" width="12.28515625" bestFit="1" customWidth="1"/>
    <col min="6" max="6" width="17.28515625" style="18" bestFit="1" customWidth="1"/>
    <col min="7" max="7" width="20" customWidth="1"/>
    <col min="8" max="8" width="18.85546875" style="18" bestFit="1" customWidth="1"/>
    <col min="9" max="9" width="15" style="48" customWidth="1"/>
    <col min="10" max="10" width="13.7109375" style="18" bestFit="1" customWidth="1"/>
    <col min="11" max="11" width="14.7109375" bestFit="1" customWidth="1"/>
    <col min="12" max="12" width="13" style="32" bestFit="1" customWidth="1"/>
    <col min="13" max="13" width="9" style="32" bestFit="1" customWidth="1"/>
    <col min="14" max="14" width="9.5703125" style="32" bestFit="1" customWidth="1"/>
    <col min="15" max="15" width="12.42578125" bestFit="1" customWidth="1"/>
    <col min="16" max="16" width="16.28515625" bestFit="1" customWidth="1"/>
    <col min="17" max="17" width="18.42578125" bestFit="1" customWidth="1"/>
    <col min="18" max="19" width="13.85546875" bestFit="1" customWidth="1"/>
  </cols>
  <sheetData>
    <row r="1" spans="1:22" s="14" customFormat="1" x14ac:dyDescent="0.25">
      <c r="A1" s="11" t="s">
        <v>0</v>
      </c>
      <c r="B1" s="12" t="s">
        <v>3</v>
      </c>
      <c r="C1" s="12" t="s">
        <v>4</v>
      </c>
      <c r="D1" s="15" t="s">
        <v>5</v>
      </c>
      <c r="E1" s="12" t="s">
        <v>6</v>
      </c>
      <c r="F1" s="15" t="s">
        <v>7</v>
      </c>
      <c r="G1" s="15" t="s">
        <v>81</v>
      </c>
      <c r="H1" s="15" t="s">
        <v>8</v>
      </c>
      <c r="I1" s="15" t="s">
        <v>9</v>
      </c>
      <c r="J1" s="15" t="s">
        <v>79</v>
      </c>
      <c r="K1" s="15" t="s">
        <v>80</v>
      </c>
      <c r="L1" s="45" t="s">
        <v>72</v>
      </c>
      <c r="M1" s="39" t="s">
        <v>52</v>
      </c>
      <c r="N1" s="11" t="s">
        <v>51</v>
      </c>
      <c r="O1" s="31" t="s">
        <v>1</v>
      </c>
      <c r="P1" s="31" t="s">
        <v>2</v>
      </c>
      <c r="Q1" s="12" t="s">
        <v>10</v>
      </c>
      <c r="R1" s="12" t="s">
        <v>11</v>
      </c>
      <c r="S1" s="13" t="s">
        <v>12</v>
      </c>
      <c r="T1" s="13" t="s">
        <v>28</v>
      </c>
      <c r="U1" s="12" t="s">
        <v>15</v>
      </c>
      <c r="V1" s="12" t="s">
        <v>49</v>
      </c>
    </row>
    <row r="2" spans="1:22" x14ac:dyDescent="0.25">
      <c r="A2" s="2">
        <f>IF(DetailsTable[[#This Row],[Person Name]]&lt;&gt;"",1,"")</f>
        <v>1</v>
      </c>
      <c r="B2" s="3">
        <v>196</v>
      </c>
      <c r="C2" s="3" t="s">
        <v>68</v>
      </c>
      <c r="D2" s="16">
        <v>27900</v>
      </c>
      <c r="E2" s="3" t="s">
        <v>13</v>
      </c>
      <c r="F2" s="16">
        <v>44120</v>
      </c>
      <c r="G2" s="16"/>
      <c r="H2" s="16">
        <v>44130</v>
      </c>
      <c r="I2" s="16"/>
      <c r="J2" s="16"/>
      <c r="K2" s="16"/>
      <c r="L2" s="46"/>
      <c r="M2" s="40" t="str">
        <f>IF(DetailsTable[[#This Row],[Positive Date]]&lt;&gt;"", IF(DetailsTable[[#This Row],[Recovered Date]]="",IF(DetailsTable[[#This Row],[Deceased Date]]="","Yes","No"),"No"),"")</f>
        <v>No</v>
      </c>
      <c r="N2" s="4">
        <f>IF(DetailsTable[[#This Row],[Flat No.]]&lt;&gt;"", VLOOKUP(DetailsTable[[#This Row],[Flat No.]],FlatsMappingTable[],4,FALSE),"")</f>
        <v>1</v>
      </c>
      <c r="O2" s="4">
        <f>IF(DetailsTable[[#This Row],[Flat No.]]&lt;&gt;"", VLOOKUP(DetailsTable[[#This Row],[Flat No.]],FlatsMappingTable[],2,FALSE),"")</f>
        <v>17</v>
      </c>
      <c r="P2" s="4">
        <f>IF(DetailsTable[[#This Row],[Flat No.]]&lt;&gt;"", VLOOKUP(DetailsTable[[#This Row],[Flat No.]],FlatsMappingTable[],3,FALSE),"")</f>
        <v>3</v>
      </c>
      <c r="Q2" s="4">
        <f>IF(DetailsTable[[#This Row],[DOB]]&lt;&gt;"",IF(DetailsTable[[#This Row],[Positive Date]]&lt;&gt;"",DATEDIF(DetailsTable[[#This Row],[DOB]],DetailsTable[[#This Row],[Positive Date]],"Y"),""),"")</f>
        <v>44</v>
      </c>
      <c r="R2" s="4">
        <f>IF(DetailsTable[[#This Row],[Positive Date]]&lt;&gt;"",YEAR(DetailsTable[[#This Row],[Positive Date]]),"")</f>
        <v>2020</v>
      </c>
      <c r="S2" s="5" t="str">
        <f>TEXT(IF(DetailsTable[[#This Row],[Positive Date]]&lt;&gt;"",MONTH(DetailsTable[[#This Row],[Positive Date]])*28,""),"mmm")</f>
        <v>Oct</v>
      </c>
      <c r="T2" s="33" t="str">
        <f>IF(DetailsTable[[#This Row],[Month]]&lt;&gt;"", _xlfn.CONCAT(DetailsTable[[#This Row],[Month]],"-",DetailsTable[[#This Row],[Year]]),"")</f>
        <v>Oct-2020</v>
      </c>
      <c r="U2" s="20">
        <f>IF(DetailsTable[[#This Row],[Positive Date]]&lt;&gt;"",IF(DetailsTable[[#This Row],[Recovered Date]]&lt;&gt;"",DATEDIF(DetailsTable[[#This Row],[Positive Date]],DetailsTable[[#This Row],[Recovered Date]],"D"),""),"")</f>
        <v>10</v>
      </c>
      <c r="V2" s="20" t="str">
        <f>IF(DetailsTable[[#This Row],[Age]]&lt;&gt;"", VLOOKUP(ROUNDDOWN(DetailsTable[[#This Row],[Age]],-1)+1,AgeBandBasedDetails[[Start Age]:[Age Band]],3,FALSE),"")</f>
        <v>41-50</v>
      </c>
    </row>
    <row r="3" spans="1:22" x14ac:dyDescent="0.25">
      <c r="A3" s="2" t="str">
        <f>IF(DetailsTable[[#This Row],[Person Name]]&lt;&gt;"",A2+1,"")</f>
        <v/>
      </c>
      <c r="B3" s="3"/>
      <c r="C3" s="3"/>
      <c r="D3" s="16"/>
      <c r="E3" s="3"/>
      <c r="F3" s="16"/>
      <c r="G3" s="16"/>
      <c r="H3" s="16"/>
      <c r="I3" s="16"/>
      <c r="J3" s="16"/>
      <c r="K3" s="16"/>
      <c r="L3" s="46"/>
      <c r="M3" s="40" t="str">
        <f>IF(DetailsTable[[#This Row],[Positive Date]]&lt;&gt;"", IF(DetailsTable[[#This Row],[Recovered Date]]="",IF(DetailsTable[[#This Row],[Deceased Date]]="","Yes","No"),"No"),"")</f>
        <v/>
      </c>
      <c r="N3" s="2" t="str">
        <f>IF(DetailsTable[[#This Row],[Flat No.]]&lt;&gt;"", VLOOKUP(DetailsTable[[#This Row],[Flat No.]],FlatsMappingTable[],4,FALSE),"")</f>
        <v/>
      </c>
      <c r="O3" s="4" t="str">
        <f>IF(DetailsTable[[#This Row],[Flat No.]]&lt;&gt;"", VLOOKUP(DetailsTable[[#This Row],[Flat No.]],FlatsMappingTable[],2,FALSE),"")</f>
        <v/>
      </c>
      <c r="P3" s="4" t="str">
        <f>IF(DetailsTable[[#This Row],[Flat No.]]&lt;&gt;"", VLOOKUP(DetailsTable[[#This Row],[Flat No.]],FlatsMappingTable[],3,FALSE),"")</f>
        <v/>
      </c>
      <c r="Q3" s="4" t="str">
        <f>IF(DetailsTable[[#This Row],[DOB]]&lt;&gt;"",IF(DetailsTable[[#This Row],[Positive Date]]&lt;&gt;"",DATEDIF(DetailsTable[[#This Row],[DOB]],DetailsTable[[#This Row],[Positive Date]],"Y"),""),"")</f>
        <v/>
      </c>
      <c r="R3" s="4" t="str">
        <f>IF(DetailsTable[[#This Row],[Positive Date]]&lt;&gt;"",YEAR(DetailsTable[[#This Row],[Positive Date]]),"")</f>
        <v/>
      </c>
      <c r="S3" s="5" t="str">
        <f>TEXT(IF(DetailsTable[[#This Row],[Positive Date]]&lt;&gt;"",MONTH(DetailsTable[[#This Row],[Positive Date]])*28,""),"mmm")</f>
        <v/>
      </c>
      <c r="T3" s="5" t="str">
        <f>IF(DetailsTable[[#This Row],[Month]]&lt;&gt;"", _xlfn.CONCAT(DetailsTable[[#This Row],[Month]],"-",DetailsTable[[#This Row],[Year]]),"")</f>
        <v/>
      </c>
      <c r="U3" s="19" t="str">
        <f>IF(DetailsTable[[#This Row],[Positive Date]]&lt;&gt;"",IF(DetailsTable[[#This Row],[Recovered Date]]&lt;&gt;"",DATEDIF(DetailsTable[[#This Row],[Positive Date]],DetailsTable[[#This Row],[Recovered Date]],"D"),""),"")</f>
        <v/>
      </c>
      <c r="V3" s="19" t="str">
        <f>IF(DetailsTable[[#This Row],[Age]]&lt;&gt;"", VLOOKUP(ROUNDDOWN(DetailsTable[[#This Row],[Age]],-1)+1,AgeBandBasedDetails[[Start Age]:[Age Band]],3,FALSE),"")</f>
        <v/>
      </c>
    </row>
    <row r="4" spans="1:22" x14ac:dyDescent="0.25">
      <c r="A4" s="6" t="str">
        <f>IF(DetailsTable[[#This Row],[Person Name]]&lt;&gt;"",A3+1,"")</f>
        <v/>
      </c>
      <c r="B4" s="3"/>
      <c r="C4" s="3"/>
      <c r="D4" s="16"/>
      <c r="E4" s="3"/>
      <c r="F4" s="16"/>
      <c r="G4" s="16"/>
      <c r="H4" s="16"/>
      <c r="I4" s="16"/>
      <c r="J4" s="16"/>
      <c r="K4" s="16"/>
      <c r="L4" s="46"/>
      <c r="M4" s="40" t="str">
        <f>IF(DetailsTable[[#This Row],[Positive Date]]&lt;&gt;"", IF(DetailsTable[[#This Row],[Recovered Date]]="",IF(DetailsTable[[#This Row],[Deceased Date]]="","Yes","No"),"No"),"")</f>
        <v/>
      </c>
      <c r="N4" s="6" t="str">
        <f>IF(DetailsTable[[#This Row],[Flat No.]]&lt;&gt;"", VLOOKUP(DetailsTable[[#This Row],[Flat No.]],FlatsMappingTable[],4,FALSE),"")</f>
        <v/>
      </c>
      <c r="O4" s="4" t="str">
        <f>IF(DetailsTable[[#This Row],[Flat No.]]&lt;&gt;"", VLOOKUP(DetailsTable[[#This Row],[Flat No.]],FlatsMappingTable[],2,FALSE),"")</f>
        <v/>
      </c>
      <c r="P4" s="4" t="str">
        <f>IF(DetailsTable[[#This Row],[Flat No.]]&lt;&gt;"", VLOOKUP(DetailsTable[[#This Row],[Flat No.]],FlatsMappingTable[],3,FALSE),"")</f>
        <v/>
      </c>
      <c r="Q4" s="4" t="str">
        <f>IF(DetailsTable[[#This Row],[DOB]]&lt;&gt;"",IF(DetailsTable[[#This Row],[Positive Date]]&lt;&gt;"",DATEDIF(DetailsTable[[#This Row],[DOB]],DetailsTable[[#This Row],[Positive Date]],"Y"),""),"")</f>
        <v/>
      </c>
      <c r="R4" s="4" t="str">
        <f>IF(DetailsTable[[#This Row],[Positive Date]]&lt;&gt;"",YEAR(DetailsTable[[#This Row],[Positive Date]]),"")</f>
        <v/>
      </c>
      <c r="S4" s="5" t="str">
        <f>TEXT(IF(DetailsTable[[#This Row],[Positive Date]]&lt;&gt;"",MONTH(DetailsTable[[#This Row],[Positive Date]])*28,""),"mmm")</f>
        <v/>
      </c>
      <c r="T4" s="5" t="str">
        <f>IF(DetailsTable[[#This Row],[Month]]&lt;&gt;"", _xlfn.CONCAT(DetailsTable[[#This Row],[Month]],"-",DetailsTable[[#This Row],[Year]]),"")</f>
        <v/>
      </c>
      <c r="U4" s="19" t="str">
        <f>IF(DetailsTable[[#This Row],[Positive Date]]&lt;&gt;"",IF(DetailsTable[[#This Row],[Recovered Date]]&lt;&gt;"",DATEDIF(DetailsTable[[#This Row],[Positive Date]],DetailsTable[[#This Row],[Recovered Date]],"D"),""),"")</f>
        <v/>
      </c>
      <c r="V4" s="19" t="str">
        <f>IF(DetailsTable[[#This Row],[Age]]&lt;&gt;"", VLOOKUP(ROUNDDOWN(DetailsTable[[#This Row],[Age]],-1)+1,AgeBandBasedDetails[[Start Age]:[Age Band]],3,FALSE),"")</f>
        <v/>
      </c>
    </row>
    <row r="5" spans="1:22" x14ac:dyDescent="0.25">
      <c r="A5" s="6" t="str">
        <f>IF(DetailsTable[[#This Row],[Person Name]]&lt;&gt;"",A4+1,"")</f>
        <v/>
      </c>
      <c r="B5" s="3"/>
      <c r="C5" s="3"/>
      <c r="D5" s="16"/>
      <c r="E5" s="3"/>
      <c r="F5" s="16"/>
      <c r="G5" s="16"/>
      <c r="H5" s="16"/>
      <c r="I5" s="16"/>
      <c r="J5" s="16"/>
      <c r="K5" s="16"/>
      <c r="L5" s="46"/>
      <c r="M5" s="40" t="str">
        <f>IF(DetailsTable[[#This Row],[Positive Date]]&lt;&gt;"", IF(DetailsTable[[#This Row],[Recovered Date]]="",IF(DetailsTable[[#This Row],[Deceased Date]]="","Yes","No"),"No"),"")</f>
        <v/>
      </c>
      <c r="N5" s="6" t="str">
        <f>IF(DetailsTable[[#This Row],[Flat No.]]&lt;&gt;"", VLOOKUP(DetailsTable[[#This Row],[Flat No.]],FlatsMappingTable[],4,FALSE),"")</f>
        <v/>
      </c>
      <c r="O5" s="4" t="str">
        <f>IF(DetailsTable[[#This Row],[Flat No.]]&lt;&gt;"", VLOOKUP(DetailsTable[[#This Row],[Flat No.]],FlatsMappingTable[],2,FALSE),"")</f>
        <v/>
      </c>
      <c r="P5" s="4" t="str">
        <f>IF(DetailsTable[[#This Row],[Flat No.]]&lt;&gt;"", VLOOKUP(DetailsTable[[#This Row],[Flat No.]],FlatsMappingTable[],3,FALSE),"")</f>
        <v/>
      </c>
      <c r="Q5" s="4" t="str">
        <f>IF(DetailsTable[[#This Row],[DOB]]&lt;&gt;"",IF(DetailsTable[[#This Row],[Positive Date]]&lt;&gt;"",DATEDIF(DetailsTable[[#This Row],[DOB]],DetailsTable[[#This Row],[Positive Date]],"Y"),""),"")</f>
        <v/>
      </c>
      <c r="R5" s="4" t="str">
        <f>IF(DetailsTable[[#This Row],[Positive Date]]&lt;&gt;"",YEAR(DetailsTable[[#This Row],[Positive Date]]),"")</f>
        <v/>
      </c>
      <c r="S5" s="5" t="str">
        <f>TEXT(IF(DetailsTable[[#This Row],[Positive Date]]&lt;&gt;"",MONTH(DetailsTable[[#This Row],[Positive Date]])*28,""),"mmm")</f>
        <v/>
      </c>
      <c r="T5" s="5" t="str">
        <f>IF(DetailsTable[[#This Row],[Month]]&lt;&gt;"", _xlfn.CONCAT(DetailsTable[[#This Row],[Month]],"-",DetailsTable[[#This Row],[Year]]),"")</f>
        <v/>
      </c>
      <c r="U5" s="19" t="str">
        <f>IF(DetailsTable[[#This Row],[Positive Date]]&lt;&gt;"",IF(DetailsTable[[#This Row],[Recovered Date]]&lt;&gt;"",DATEDIF(DetailsTable[[#This Row],[Positive Date]],DetailsTable[[#This Row],[Recovered Date]],"D"),""),"")</f>
        <v/>
      </c>
      <c r="V5" s="19" t="str">
        <f>IF(DetailsTable[[#This Row],[Age]]&lt;&gt;"", VLOOKUP(ROUNDDOWN(DetailsTable[[#This Row],[Age]],-1)+1,AgeBandBasedDetails[[Start Age]:[Age Band]],3,FALSE),"")</f>
        <v/>
      </c>
    </row>
    <row r="6" spans="1:22" x14ac:dyDescent="0.25">
      <c r="A6" s="7" t="str">
        <f>IF(DetailsTable[[#This Row],[Person Name]]&lt;&gt;"",A5+1,"")</f>
        <v/>
      </c>
      <c r="B6" s="8"/>
      <c r="C6" s="8"/>
      <c r="D6" s="17"/>
      <c r="E6" s="8"/>
      <c r="F6" s="17"/>
      <c r="G6" s="16"/>
      <c r="H6" s="17"/>
      <c r="I6" s="17"/>
      <c r="J6" s="16"/>
      <c r="K6" s="17"/>
      <c r="L6" s="47"/>
      <c r="M6" s="40" t="str">
        <f>IF(DetailsTable[[#This Row],[Positive Date]]&lt;&gt;"", IF(DetailsTable[[#This Row],[Recovered Date]]="",IF(DetailsTable[[#This Row],[Deceased Date]]="","Yes","No"),"No"),"")</f>
        <v/>
      </c>
      <c r="N6" s="7" t="str">
        <f>IF(DetailsTable[[#This Row],[Flat No.]]&lt;&gt;"", VLOOKUP(DetailsTable[[#This Row],[Flat No.]],FlatsMappingTable[],4,FALSE),"")</f>
        <v/>
      </c>
      <c r="O6" s="4" t="str">
        <f>IF(DetailsTable[[#This Row],[Flat No.]]&lt;&gt;"", VLOOKUP(DetailsTable[[#This Row],[Flat No.]],FlatsMappingTable[],2,FALSE),"")</f>
        <v/>
      </c>
      <c r="P6" s="4" t="str">
        <f>IF(DetailsTable[[#This Row],[Flat No.]]&lt;&gt;"", VLOOKUP(DetailsTable[[#This Row],[Flat No.]],FlatsMappingTable[],3,FALSE),"")</f>
        <v/>
      </c>
      <c r="Q6" s="9" t="str">
        <f>IF(DetailsTable[[#This Row],[DOB]]&lt;&gt;"",IF(DetailsTable[[#This Row],[Positive Date]]&lt;&gt;"",DATEDIF(DetailsTable[[#This Row],[DOB]],DetailsTable[[#This Row],[Positive Date]],"Y"),""),"")</f>
        <v/>
      </c>
      <c r="R6" s="9" t="str">
        <f>IF(DetailsTable[[#This Row],[Positive Date]]&lt;&gt;"",YEAR(DetailsTable[[#This Row],[Positive Date]]),"")</f>
        <v/>
      </c>
      <c r="S6" s="10" t="str">
        <f>TEXT(IF(DetailsTable[[#This Row],[Positive Date]]&lt;&gt;"",MONTH(DetailsTable[[#This Row],[Positive Date]])*28,""),"mmm")</f>
        <v/>
      </c>
      <c r="T6" s="10" t="str">
        <f>IF(DetailsTable[[#This Row],[Month]]&lt;&gt;"", _xlfn.CONCAT(DetailsTable[[#This Row],[Month]],"-",DetailsTable[[#This Row],[Year]]),"")</f>
        <v/>
      </c>
      <c r="U6" s="21" t="str">
        <f>IF(DetailsTable[[#This Row],[Positive Date]]&lt;&gt;"",IF(DetailsTable[[#This Row],[Recovered Date]]&lt;&gt;"",DATEDIF(DetailsTable[[#This Row],[Positive Date]],DetailsTable[[#This Row],[Recovered Date]],"D"),""),"")</f>
        <v/>
      </c>
      <c r="V6" s="19" t="str">
        <f>IF(DetailsTable[[#This Row],[Age]]&lt;&gt;"", VLOOKUP(ROUNDDOWN(DetailsTable[[#This Row],[Age]],-1)+1,AgeBandBasedDetails[[Start Age]:[Age Band]],3,FALSE),"")</f>
        <v/>
      </c>
    </row>
    <row r="7" spans="1:22" x14ac:dyDescent="0.25">
      <c r="A7" s="7" t="str">
        <f>IF(DetailsTable[[#This Row],[Person Name]]&lt;&gt;"",A6+1,"")</f>
        <v/>
      </c>
      <c r="B7" s="8"/>
      <c r="C7" s="8"/>
      <c r="D7" s="17"/>
      <c r="E7" s="8"/>
      <c r="F7" s="17"/>
      <c r="G7" s="16"/>
      <c r="H7" s="17"/>
      <c r="I7" s="17"/>
      <c r="J7" s="16"/>
      <c r="K7" s="17"/>
      <c r="L7" s="47"/>
      <c r="M7" s="40" t="str">
        <f>IF(DetailsTable[[#This Row],[Positive Date]]&lt;&gt;"", IF(DetailsTable[[#This Row],[Recovered Date]]="",IF(DetailsTable[[#This Row],[Deceased Date]]="","Yes","No"),"No"),"")</f>
        <v/>
      </c>
      <c r="N7" s="7" t="str">
        <f>IF(DetailsTable[[#This Row],[Flat No.]]&lt;&gt;"", VLOOKUP(DetailsTable[[#This Row],[Flat No.]],FlatsMappingTable[],4,FALSE),"")</f>
        <v/>
      </c>
      <c r="O7" s="4" t="str">
        <f>IF(DetailsTable[[#This Row],[Flat No.]]&lt;&gt;"", VLOOKUP(DetailsTable[[#This Row],[Flat No.]],FlatsMappingTable[],2,FALSE),"")</f>
        <v/>
      </c>
      <c r="P7" s="4" t="str">
        <f>IF(DetailsTable[[#This Row],[Flat No.]]&lt;&gt;"", VLOOKUP(DetailsTable[[#This Row],[Flat No.]],FlatsMappingTable[],3,FALSE),"")</f>
        <v/>
      </c>
      <c r="Q7" s="23" t="str">
        <f>IF(DetailsTable[[#This Row],[DOB]]&lt;&gt;"",IF(DetailsTable[[#This Row],[Positive Date]]&lt;&gt;"",DATEDIF(DetailsTable[[#This Row],[DOB]],DetailsTable[[#This Row],[Positive Date]],"Y"),""),"")</f>
        <v/>
      </c>
      <c r="R7" s="23" t="str">
        <f>IF(DetailsTable[[#This Row],[Positive Date]]&lt;&gt;"",YEAR(DetailsTable[[#This Row],[Positive Date]]),"")</f>
        <v/>
      </c>
      <c r="S7" s="21" t="str">
        <f>TEXT(IF(DetailsTable[[#This Row],[Positive Date]]&lt;&gt;"",MONTH(DetailsTable[[#This Row],[Positive Date]])*28,""),"mmm")</f>
        <v/>
      </c>
      <c r="T7" s="21" t="str">
        <f>IF(DetailsTable[[#This Row],[Month]]&lt;&gt;"", _xlfn.CONCAT(DetailsTable[[#This Row],[Month]],"-",DetailsTable[[#This Row],[Year]]),"")</f>
        <v/>
      </c>
      <c r="U7" s="21" t="str">
        <f>IF(DetailsTable[[#This Row],[Positive Date]]&lt;&gt;"",IF(DetailsTable[[#This Row],[Recovered Date]]&lt;&gt;"",DATEDIF(DetailsTable[[#This Row],[Positive Date]],DetailsTable[[#This Row],[Recovered Date]],"D"),""),"")</f>
        <v/>
      </c>
      <c r="V7" s="19" t="str">
        <f>IF(DetailsTable[[#This Row],[Age]]&lt;&gt;"", VLOOKUP(ROUNDDOWN(DetailsTable[[#This Row],[Age]],-1)+1,AgeBandBasedDetails[[Start Age]:[Age Band]],3,FALSE),"")</f>
        <v/>
      </c>
    </row>
    <row r="8" spans="1:22" x14ac:dyDescent="0.25">
      <c r="A8" s="7" t="str">
        <f>IF(DetailsTable[[#This Row],[Person Name]]&lt;&gt;"",A7+1,"")</f>
        <v/>
      </c>
      <c r="B8" s="8"/>
      <c r="C8" s="8"/>
      <c r="D8" s="17"/>
      <c r="E8" s="8"/>
      <c r="F8" s="17"/>
      <c r="G8" s="16"/>
      <c r="H8" s="17"/>
      <c r="I8" s="17"/>
      <c r="J8" s="16"/>
      <c r="K8" s="17"/>
      <c r="L8" s="47"/>
      <c r="M8" s="40" t="str">
        <f>IF(DetailsTable[[#This Row],[Positive Date]]&lt;&gt;"", IF(DetailsTable[[#This Row],[Recovered Date]]="",IF(DetailsTable[[#This Row],[Deceased Date]]="","Yes","No"),"No"),"")</f>
        <v/>
      </c>
      <c r="N8" s="7" t="str">
        <f>IF(DetailsTable[[#This Row],[Flat No.]]&lt;&gt;"", VLOOKUP(DetailsTable[[#This Row],[Flat No.]],FlatsMappingTable[],4,FALSE),"")</f>
        <v/>
      </c>
      <c r="O8" s="4" t="str">
        <f>IF(DetailsTable[[#This Row],[Flat No.]]&lt;&gt;"", VLOOKUP(DetailsTable[[#This Row],[Flat No.]],FlatsMappingTable[],2,FALSE),"")</f>
        <v/>
      </c>
      <c r="P8" s="4" t="str">
        <f>IF(DetailsTable[[#This Row],[Flat No.]]&lt;&gt;"", VLOOKUP(DetailsTable[[#This Row],[Flat No.]],FlatsMappingTable[],3,FALSE),"")</f>
        <v/>
      </c>
      <c r="Q8" s="23" t="str">
        <f>IF(DetailsTable[[#This Row],[DOB]]&lt;&gt;"",IF(DetailsTable[[#This Row],[Positive Date]]&lt;&gt;"",DATEDIF(DetailsTable[[#This Row],[DOB]],DetailsTable[[#This Row],[Positive Date]],"Y"),""),"")</f>
        <v/>
      </c>
      <c r="R8" s="23" t="str">
        <f>IF(DetailsTable[[#This Row],[Positive Date]]&lt;&gt;"",YEAR(DetailsTable[[#This Row],[Positive Date]]),"")</f>
        <v/>
      </c>
      <c r="S8" s="21" t="str">
        <f>TEXT(IF(DetailsTable[[#This Row],[Positive Date]]&lt;&gt;"",MONTH(DetailsTable[[#This Row],[Positive Date]])*28,""),"mmm")</f>
        <v/>
      </c>
      <c r="T8" s="21" t="str">
        <f>IF(DetailsTable[[#This Row],[Month]]&lt;&gt;"", _xlfn.CONCAT(DetailsTable[[#This Row],[Month]],"-",DetailsTable[[#This Row],[Year]]),"")</f>
        <v/>
      </c>
      <c r="U8" s="21" t="str">
        <f>IF(DetailsTable[[#This Row],[Positive Date]]&lt;&gt;"",IF(DetailsTable[[#This Row],[Recovered Date]]&lt;&gt;"",DATEDIF(DetailsTable[[#This Row],[Positive Date]],DetailsTable[[#This Row],[Recovered Date]],"D"),""),"")</f>
        <v/>
      </c>
      <c r="V8" s="19" t="str">
        <f>IF(DetailsTable[[#This Row],[Age]]&lt;&gt;"", VLOOKUP(ROUNDDOWN(DetailsTable[[#This Row],[Age]],-1)+1,AgeBandBasedDetails[[Start Age]:[Age Band]],3,FALSE),"")</f>
        <v/>
      </c>
    </row>
    <row r="9" spans="1:22" x14ac:dyDescent="0.25">
      <c r="A9" s="7" t="str">
        <f>IF(DetailsTable[[#This Row],[Person Name]]&lt;&gt;"",A8+1,"")</f>
        <v/>
      </c>
      <c r="B9" s="8"/>
      <c r="C9" s="8"/>
      <c r="D9" s="17"/>
      <c r="E9" s="8"/>
      <c r="F9" s="17"/>
      <c r="G9" s="16"/>
      <c r="H9" s="17"/>
      <c r="I9" s="17"/>
      <c r="J9" s="16"/>
      <c r="K9" s="17"/>
      <c r="L9" s="47"/>
      <c r="M9" s="40" t="str">
        <f>IF(DetailsTable[[#This Row],[Positive Date]]&lt;&gt;"", IF(DetailsTable[[#This Row],[Recovered Date]]="",IF(DetailsTable[[#This Row],[Deceased Date]]="","Yes","No"),"No"),"")</f>
        <v/>
      </c>
      <c r="N9" s="7" t="str">
        <f>IF(DetailsTable[[#This Row],[Flat No.]]&lt;&gt;"", VLOOKUP(DetailsTable[[#This Row],[Flat No.]],FlatsMappingTable[],4,FALSE),"")</f>
        <v/>
      </c>
      <c r="O9" s="4" t="str">
        <f>IF(DetailsTable[[#This Row],[Flat No.]]&lt;&gt;"", VLOOKUP(DetailsTable[[#This Row],[Flat No.]],FlatsMappingTable[],2,FALSE),"")</f>
        <v/>
      </c>
      <c r="P9" s="4" t="str">
        <f>IF(DetailsTable[[#This Row],[Flat No.]]&lt;&gt;"", VLOOKUP(DetailsTable[[#This Row],[Flat No.]],FlatsMappingTable[],3,FALSE),"")</f>
        <v/>
      </c>
      <c r="Q9" s="23" t="str">
        <f>IF(DetailsTable[[#This Row],[DOB]]&lt;&gt;"",IF(DetailsTable[[#This Row],[Positive Date]]&lt;&gt;"",DATEDIF(DetailsTable[[#This Row],[DOB]],DetailsTable[[#This Row],[Positive Date]],"Y"),""),"")</f>
        <v/>
      </c>
      <c r="R9" s="23" t="str">
        <f>IF(DetailsTable[[#This Row],[Positive Date]]&lt;&gt;"",YEAR(DetailsTable[[#This Row],[Positive Date]]),"")</f>
        <v/>
      </c>
      <c r="S9" s="21" t="str">
        <f>TEXT(IF(DetailsTable[[#This Row],[Positive Date]]&lt;&gt;"",MONTH(DetailsTable[[#This Row],[Positive Date]])*28,""),"mmm")</f>
        <v/>
      </c>
      <c r="T9" s="21" t="str">
        <f>IF(DetailsTable[[#This Row],[Month]]&lt;&gt;"", _xlfn.CONCAT(DetailsTable[[#This Row],[Month]],"-",DetailsTable[[#This Row],[Year]]),"")</f>
        <v/>
      </c>
      <c r="U9" s="21" t="str">
        <f>IF(DetailsTable[[#This Row],[Positive Date]]&lt;&gt;"",IF(DetailsTable[[#This Row],[Recovered Date]]&lt;&gt;"",DATEDIF(DetailsTable[[#This Row],[Positive Date]],DetailsTable[[#This Row],[Recovered Date]],"D"),""),"")</f>
        <v/>
      </c>
      <c r="V9" s="19" t="str">
        <f>IF(DetailsTable[[#This Row],[Age]]&lt;&gt;"", VLOOKUP(ROUNDDOWN(DetailsTable[[#This Row],[Age]],-1)+1,AgeBandBasedDetails[[Start Age]:[Age Band]],3,FALSE),"")</f>
        <v/>
      </c>
    </row>
    <row r="10" spans="1:22" x14ac:dyDescent="0.25">
      <c r="A10" s="7" t="str">
        <f>IF(DetailsTable[[#This Row],[Person Name]]&lt;&gt;"",A9+1,"")</f>
        <v/>
      </c>
      <c r="B10" s="8"/>
      <c r="C10" s="8"/>
      <c r="D10" s="17"/>
      <c r="E10" s="8"/>
      <c r="F10" s="17"/>
      <c r="G10" s="16"/>
      <c r="H10" s="17"/>
      <c r="I10" s="17"/>
      <c r="J10" s="16"/>
      <c r="K10" s="17"/>
      <c r="L10" s="47"/>
      <c r="M10" s="40" t="str">
        <f>IF(DetailsTable[[#This Row],[Positive Date]]&lt;&gt;"", IF(DetailsTable[[#This Row],[Recovered Date]]="",IF(DetailsTable[[#This Row],[Deceased Date]]="","Yes","No"),"No"),"")</f>
        <v/>
      </c>
      <c r="N10" s="7" t="str">
        <f>IF(DetailsTable[[#This Row],[Flat No.]]&lt;&gt;"", VLOOKUP(DetailsTable[[#This Row],[Flat No.]],FlatsMappingTable[],4,FALSE),"")</f>
        <v/>
      </c>
      <c r="O10" s="4" t="str">
        <f>IF(DetailsTable[[#This Row],[Flat No.]]&lt;&gt;"", VLOOKUP(DetailsTable[[#This Row],[Flat No.]],FlatsMappingTable[],2,FALSE),"")</f>
        <v/>
      </c>
      <c r="P10" s="4" t="str">
        <f>IF(DetailsTable[[#This Row],[Flat No.]]&lt;&gt;"", VLOOKUP(DetailsTable[[#This Row],[Flat No.]],FlatsMappingTable[],3,FALSE),"")</f>
        <v/>
      </c>
      <c r="Q10" s="23" t="str">
        <f>IF(DetailsTable[[#This Row],[DOB]]&lt;&gt;"",IF(DetailsTable[[#This Row],[Positive Date]]&lt;&gt;"",DATEDIF(DetailsTable[[#This Row],[DOB]],DetailsTable[[#This Row],[Positive Date]],"Y"),""),"")</f>
        <v/>
      </c>
      <c r="R10" s="23" t="str">
        <f>IF(DetailsTable[[#This Row],[Positive Date]]&lt;&gt;"",YEAR(DetailsTable[[#This Row],[Positive Date]]),"")</f>
        <v/>
      </c>
      <c r="S10" s="21" t="str">
        <f>TEXT(IF(DetailsTable[[#This Row],[Positive Date]]&lt;&gt;"",MONTH(DetailsTable[[#This Row],[Positive Date]])*28,""),"mmm")</f>
        <v/>
      </c>
      <c r="T10" s="21" t="str">
        <f>IF(DetailsTable[[#This Row],[Month]]&lt;&gt;"", _xlfn.CONCAT(DetailsTable[[#This Row],[Month]],"-",DetailsTable[[#This Row],[Year]]),"")</f>
        <v/>
      </c>
      <c r="U10" s="21" t="str">
        <f>IF(DetailsTable[[#This Row],[Positive Date]]&lt;&gt;"",IF(DetailsTable[[#This Row],[Recovered Date]]&lt;&gt;"",DATEDIF(DetailsTable[[#This Row],[Positive Date]],DetailsTable[[#This Row],[Recovered Date]],"D"),""),"")</f>
        <v/>
      </c>
      <c r="V10" s="19" t="str">
        <f>IF(DetailsTable[[#This Row],[Age]]&lt;&gt;"", VLOOKUP(ROUNDDOWN(DetailsTable[[#This Row],[Age]],-1)+1,AgeBandBasedDetails[[Start Age]:[Age Band]],3,FALSE),"")</f>
        <v/>
      </c>
    </row>
    <row r="11" spans="1:22" x14ac:dyDescent="0.25">
      <c r="A11" s="7" t="str">
        <f>IF(DetailsTable[[#This Row],[Person Name]]&lt;&gt;"",A10+1,"")</f>
        <v/>
      </c>
      <c r="B11" s="8"/>
      <c r="C11" s="8"/>
      <c r="D11" s="17"/>
      <c r="E11" s="8"/>
      <c r="F11" s="17"/>
      <c r="G11" s="16"/>
      <c r="H11" s="17"/>
      <c r="I11" s="17"/>
      <c r="J11" s="16"/>
      <c r="K11" s="17"/>
      <c r="L11" s="47"/>
      <c r="M11" s="40" t="str">
        <f>IF(DetailsTable[[#This Row],[Positive Date]]&lt;&gt;"", IF(DetailsTable[[#This Row],[Recovered Date]]="",IF(DetailsTable[[#This Row],[Deceased Date]]="","Yes","No"),"No"),"")</f>
        <v/>
      </c>
      <c r="N11" s="7" t="str">
        <f>IF(DetailsTable[[#This Row],[Flat No.]]&lt;&gt;"", VLOOKUP(DetailsTable[[#This Row],[Flat No.]],FlatsMappingTable[],4,FALSE),"")</f>
        <v/>
      </c>
      <c r="O11" s="4" t="str">
        <f>IF(DetailsTable[[#This Row],[Flat No.]]&lt;&gt;"", VLOOKUP(DetailsTable[[#This Row],[Flat No.]],FlatsMappingTable[],2,FALSE),"")</f>
        <v/>
      </c>
      <c r="P11" s="4" t="str">
        <f>IF(DetailsTable[[#This Row],[Flat No.]]&lt;&gt;"", VLOOKUP(DetailsTable[[#This Row],[Flat No.]],FlatsMappingTable[],3,FALSE),"")</f>
        <v/>
      </c>
      <c r="Q11" s="23" t="str">
        <f>IF(DetailsTable[[#This Row],[DOB]]&lt;&gt;"",IF(DetailsTable[[#This Row],[Positive Date]]&lt;&gt;"",DATEDIF(DetailsTable[[#This Row],[DOB]],DetailsTable[[#This Row],[Positive Date]],"Y"),""),"")</f>
        <v/>
      </c>
      <c r="R11" s="23" t="str">
        <f>IF(DetailsTable[[#This Row],[Positive Date]]&lt;&gt;"",YEAR(DetailsTable[[#This Row],[Positive Date]]),"")</f>
        <v/>
      </c>
      <c r="S11" s="21" t="str">
        <f>TEXT(IF(DetailsTable[[#This Row],[Positive Date]]&lt;&gt;"",MONTH(DetailsTable[[#This Row],[Positive Date]])*28,""),"mmm")</f>
        <v/>
      </c>
      <c r="T11" s="21" t="str">
        <f>IF(DetailsTable[[#This Row],[Month]]&lt;&gt;"", _xlfn.CONCAT(DetailsTable[[#This Row],[Month]],"-",DetailsTable[[#This Row],[Year]]),"")</f>
        <v/>
      </c>
      <c r="U11" s="21" t="str">
        <f>IF(DetailsTable[[#This Row],[Positive Date]]&lt;&gt;"",IF(DetailsTable[[#This Row],[Recovered Date]]&lt;&gt;"",DATEDIF(DetailsTable[[#This Row],[Positive Date]],DetailsTable[[#This Row],[Recovered Date]],"D"),""),"")</f>
        <v/>
      </c>
      <c r="V11" s="19" t="str">
        <f>IF(DetailsTable[[#This Row],[Age]]&lt;&gt;"", VLOOKUP(ROUNDDOWN(DetailsTable[[#This Row],[Age]],-1)+1,AgeBandBasedDetails[[Start Age]:[Age Band]],3,FALSE),"")</f>
        <v/>
      </c>
    </row>
    <row r="12" spans="1:22" x14ac:dyDescent="0.25">
      <c r="A12" s="7" t="str">
        <f>IF(DetailsTable[[#This Row],[Person Name]]&lt;&gt;"",A11+1,"")</f>
        <v/>
      </c>
      <c r="B12" s="8"/>
      <c r="C12" s="8"/>
      <c r="D12" s="17"/>
      <c r="E12" s="8"/>
      <c r="F12" s="17"/>
      <c r="G12" s="16"/>
      <c r="H12" s="17"/>
      <c r="I12" s="17"/>
      <c r="J12" s="16"/>
      <c r="K12" s="17"/>
      <c r="L12" s="47"/>
      <c r="M12" s="40" t="str">
        <f>IF(DetailsTable[[#This Row],[Positive Date]]&lt;&gt;"", IF(DetailsTable[[#This Row],[Recovered Date]]="",IF(DetailsTable[[#This Row],[Deceased Date]]="","Yes","No"),"No"),"")</f>
        <v/>
      </c>
      <c r="N12" s="7" t="str">
        <f>IF(DetailsTable[[#This Row],[Flat No.]]&lt;&gt;"", VLOOKUP(DetailsTable[[#This Row],[Flat No.]],FlatsMappingTable[],4,FALSE),"")</f>
        <v/>
      </c>
      <c r="O12" s="4" t="str">
        <f>IF(DetailsTable[[#This Row],[Flat No.]]&lt;&gt;"", VLOOKUP(DetailsTable[[#This Row],[Flat No.]],FlatsMappingTable[],2,FALSE),"")</f>
        <v/>
      </c>
      <c r="P12" s="4" t="str">
        <f>IF(DetailsTable[[#This Row],[Flat No.]]&lt;&gt;"", VLOOKUP(DetailsTable[[#This Row],[Flat No.]],FlatsMappingTable[],3,FALSE),"")</f>
        <v/>
      </c>
      <c r="Q12" s="23" t="str">
        <f>IF(DetailsTable[[#This Row],[DOB]]&lt;&gt;"",IF(DetailsTable[[#This Row],[Positive Date]]&lt;&gt;"",DATEDIF(DetailsTable[[#This Row],[DOB]],DetailsTable[[#This Row],[Positive Date]],"Y"),""),"")</f>
        <v/>
      </c>
      <c r="R12" s="23" t="str">
        <f>IF(DetailsTable[[#This Row],[Positive Date]]&lt;&gt;"",YEAR(DetailsTable[[#This Row],[Positive Date]]),"")</f>
        <v/>
      </c>
      <c r="S12" s="21" t="str">
        <f>TEXT(IF(DetailsTable[[#This Row],[Positive Date]]&lt;&gt;"",MONTH(DetailsTable[[#This Row],[Positive Date]])*28,""),"mmm")</f>
        <v/>
      </c>
      <c r="T12" s="21" t="str">
        <f>IF(DetailsTable[[#This Row],[Month]]&lt;&gt;"", _xlfn.CONCAT(DetailsTable[[#This Row],[Month]],"-",DetailsTable[[#This Row],[Year]]),"")</f>
        <v/>
      </c>
      <c r="U12" s="21" t="str">
        <f>IF(DetailsTable[[#This Row],[Positive Date]]&lt;&gt;"",IF(DetailsTable[[#This Row],[Recovered Date]]&lt;&gt;"",DATEDIF(DetailsTable[[#This Row],[Positive Date]],DetailsTable[[#This Row],[Recovered Date]],"D"),""),"")</f>
        <v/>
      </c>
      <c r="V12" s="19" t="str">
        <f>IF(DetailsTable[[#This Row],[Age]]&lt;&gt;"", VLOOKUP(ROUNDDOWN(DetailsTable[[#This Row],[Age]],-1)+1,AgeBandBasedDetails[[Start Age]:[Age Band]],3,FALSE),"")</f>
        <v/>
      </c>
    </row>
    <row r="13" spans="1:22" x14ac:dyDescent="0.25">
      <c r="A13" s="7" t="str">
        <f>IF(DetailsTable[[#This Row],[Person Name]]&lt;&gt;"",A12+1,"")</f>
        <v/>
      </c>
      <c r="B13" s="8"/>
      <c r="C13" s="8"/>
      <c r="D13" s="17"/>
      <c r="E13" s="8"/>
      <c r="F13" s="17"/>
      <c r="G13" s="16"/>
      <c r="H13" s="17"/>
      <c r="I13" s="17"/>
      <c r="J13" s="16"/>
      <c r="K13" s="17"/>
      <c r="L13" s="47"/>
      <c r="M13" s="40" t="str">
        <f>IF(DetailsTable[[#This Row],[Positive Date]]&lt;&gt;"", IF(DetailsTable[[#This Row],[Recovered Date]]="",IF(DetailsTable[[#This Row],[Deceased Date]]="","Yes","No"),"No"),"")</f>
        <v/>
      </c>
      <c r="N13" s="7" t="str">
        <f>IF(DetailsTable[[#This Row],[Flat No.]]&lt;&gt;"", VLOOKUP(DetailsTable[[#This Row],[Flat No.]],FlatsMappingTable[],4,FALSE),"")</f>
        <v/>
      </c>
      <c r="O13" s="4" t="str">
        <f>IF(DetailsTable[[#This Row],[Flat No.]]&lt;&gt;"", VLOOKUP(DetailsTable[[#This Row],[Flat No.]],FlatsMappingTable[],2,FALSE),"")</f>
        <v/>
      </c>
      <c r="P13" s="4" t="str">
        <f>IF(DetailsTable[[#This Row],[Flat No.]]&lt;&gt;"", VLOOKUP(DetailsTable[[#This Row],[Flat No.]],FlatsMappingTable[],3,FALSE),"")</f>
        <v/>
      </c>
      <c r="Q13" s="23" t="str">
        <f>IF(DetailsTable[[#This Row],[DOB]]&lt;&gt;"",IF(DetailsTable[[#This Row],[Positive Date]]&lt;&gt;"",DATEDIF(DetailsTable[[#This Row],[DOB]],DetailsTable[[#This Row],[Positive Date]],"Y"),""),"")</f>
        <v/>
      </c>
      <c r="R13" s="23" t="str">
        <f>IF(DetailsTable[[#This Row],[Positive Date]]&lt;&gt;"",YEAR(DetailsTable[[#This Row],[Positive Date]]),"")</f>
        <v/>
      </c>
      <c r="S13" s="21" t="str">
        <f>TEXT(IF(DetailsTable[[#This Row],[Positive Date]]&lt;&gt;"",MONTH(DetailsTable[[#This Row],[Positive Date]])*28,""),"mmm")</f>
        <v/>
      </c>
      <c r="T13" s="21" t="str">
        <f>IF(DetailsTable[[#This Row],[Month]]&lt;&gt;"", _xlfn.CONCAT(DetailsTable[[#This Row],[Month]],"-",DetailsTable[[#This Row],[Year]]),"")</f>
        <v/>
      </c>
      <c r="U13" s="21" t="str">
        <f>IF(DetailsTable[[#This Row],[Positive Date]]&lt;&gt;"",IF(DetailsTable[[#This Row],[Recovered Date]]&lt;&gt;"",DATEDIF(DetailsTable[[#This Row],[Positive Date]],DetailsTable[[#This Row],[Recovered Date]],"D"),""),"")</f>
        <v/>
      </c>
      <c r="V13" s="19" t="str">
        <f>IF(DetailsTable[[#This Row],[Age]]&lt;&gt;"", VLOOKUP(ROUNDDOWN(DetailsTable[[#This Row],[Age]],-1)+1,AgeBandBasedDetails[[Start Age]:[Age Band]],3,FALSE),"")</f>
        <v/>
      </c>
    </row>
    <row r="14" spans="1:22" x14ac:dyDescent="0.25">
      <c r="A14" s="7" t="str">
        <f>IF(DetailsTable[[#This Row],[Person Name]]&lt;&gt;"",A13+1,"")</f>
        <v/>
      </c>
      <c r="B14" s="8"/>
      <c r="C14" s="8"/>
      <c r="D14" s="17"/>
      <c r="E14" s="8"/>
      <c r="F14" s="17"/>
      <c r="G14" s="16"/>
      <c r="H14" s="17"/>
      <c r="I14" s="17"/>
      <c r="J14" s="16"/>
      <c r="K14" s="17"/>
      <c r="L14" s="47"/>
      <c r="M14" s="40" t="str">
        <f>IF(DetailsTable[[#This Row],[Positive Date]]&lt;&gt;"", IF(DetailsTable[[#This Row],[Recovered Date]]="",IF(DetailsTable[[#This Row],[Deceased Date]]="","Yes","No"),"No"),"")</f>
        <v/>
      </c>
      <c r="N14" s="7" t="str">
        <f>IF(DetailsTable[[#This Row],[Flat No.]]&lt;&gt;"", VLOOKUP(DetailsTable[[#This Row],[Flat No.]],FlatsMappingTable[],4,FALSE),"")</f>
        <v/>
      </c>
      <c r="O14" s="4" t="str">
        <f>IF(DetailsTable[[#This Row],[Flat No.]]&lt;&gt;"", VLOOKUP(DetailsTable[[#This Row],[Flat No.]],FlatsMappingTable[],2,FALSE),"")</f>
        <v/>
      </c>
      <c r="P14" s="4" t="str">
        <f>IF(DetailsTable[[#This Row],[Flat No.]]&lt;&gt;"", VLOOKUP(DetailsTable[[#This Row],[Flat No.]],FlatsMappingTable[],3,FALSE),"")</f>
        <v/>
      </c>
      <c r="Q14" s="23" t="str">
        <f>IF(DetailsTable[[#This Row],[DOB]]&lt;&gt;"",IF(DetailsTable[[#This Row],[Positive Date]]&lt;&gt;"",DATEDIF(DetailsTable[[#This Row],[DOB]],DetailsTable[[#This Row],[Positive Date]],"Y"),""),"")</f>
        <v/>
      </c>
      <c r="R14" s="23" t="str">
        <f>IF(DetailsTable[[#This Row],[Positive Date]]&lt;&gt;"",YEAR(DetailsTable[[#This Row],[Positive Date]]),"")</f>
        <v/>
      </c>
      <c r="S14" s="21" t="str">
        <f>TEXT(IF(DetailsTable[[#This Row],[Positive Date]]&lt;&gt;"",MONTH(DetailsTable[[#This Row],[Positive Date]])*28,""),"mmm")</f>
        <v/>
      </c>
      <c r="T14" s="21" t="str">
        <f>IF(DetailsTable[[#This Row],[Month]]&lt;&gt;"", _xlfn.CONCAT(DetailsTable[[#This Row],[Month]],"-",DetailsTable[[#This Row],[Year]]),"")</f>
        <v/>
      </c>
      <c r="U14" s="21" t="str">
        <f>IF(DetailsTable[[#This Row],[Positive Date]]&lt;&gt;"",IF(DetailsTable[[#This Row],[Recovered Date]]&lt;&gt;"",DATEDIF(DetailsTable[[#This Row],[Positive Date]],DetailsTable[[#This Row],[Recovered Date]],"D"),""),"")</f>
        <v/>
      </c>
      <c r="V14" s="19" t="str">
        <f>IF(DetailsTable[[#This Row],[Age]]&lt;&gt;"", VLOOKUP(ROUNDDOWN(DetailsTable[[#This Row],[Age]],-1)+1,AgeBandBasedDetails[[Start Age]:[Age Band]],3,FALSE),"")</f>
        <v/>
      </c>
    </row>
    <row r="15" spans="1:22" x14ac:dyDescent="0.25">
      <c r="A15" s="7" t="str">
        <f>IF(DetailsTable[[#This Row],[Person Name]]&lt;&gt;"",A14+1,"")</f>
        <v/>
      </c>
      <c r="B15" s="8"/>
      <c r="C15" s="8"/>
      <c r="D15" s="17"/>
      <c r="E15" s="8"/>
      <c r="F15" s="17"/>
      <c r="G15" s="16"/>
      <c r="H15" s="17"/>
      <c r="I15" s="17"/>
      <c r="J15" s="16"/>
      <c r="K15" s="17"/>
      <c r="L15" s="47"/>
      <c r="M15" s="40" t="str">
        <f>IF(DetailsTable[[#This Row],[Positive Date]]&lt;&gt;"", IF(DetailsTable[[#This Row],[Recovered Date]]="",IF(DetailsTable[[#This Row],[Deceased Date]]="","Yes","No"),"No"),"")</f>
        <v/>
      </c>
      <c r="N15" s="7" t="str">
        <f>IF(DetailsTable[[#This Row],[Flat No.]]&lt;&gt;"", VLOOKUP(DetailsTable[[#This Row],[Flat No.]],FlatsMappingTable[],4,FALSE),"")</f>
        <v/>
      </c>
      <c r="O15" s="4" t="str">
        <f>IF(DetailsTable[[#This Row],[Flat No.]]&lt;&gt;"", VLOOKUP(DetailsTable[[#This Row],[Flat No.]],FlatsMappingTable[],2,FALSE),"")</f>
        <v/>
      </c>
      <c r="P15" s="4" t="str">
        <f>IF(DetailsTable[[#This Row],[Flat No.]]&lt;&gt;"", VLOOKUP(DetailsTable[[#This Row],[Flat No.]],FlatsMappingTable[],3,FALSE),"")</f>
        <v/>
      </c>
      <c r="Q15" s="23" t="str">
        <f>IF(DetailsTable[[#This Row],[DOB]]&lt;&gt;"",IF(DetailsTable[[#This Row],[Positive Date]]&lt;&gt;"",DATEDIF(DetailsTable[[#This Row],[DOB]],DetailsTable[[#This Row],[Positive Date]],"Y"),""),"")</f>
        <v/>
      </c>
      <c r="R15" s="23" t="str">
        <f>IF(DetailsTable[[#This Row],[Positive Date]]&lt;&gt;"",YEAR(DetailsTable[[#This Row],[Positive Date]]),"")</f>
        <v/>
      </c>
      <c r="S15" s="21" t="str">
        <f>TEXT(IF(DetailsTable[[#This Row],[Positive Date]]&lt;&gt;"",MONTH(DetailsTable[[#This Row],[Positive Date]])*28,""),"mmm")</f>
        <v/>
      </c>
      <c r="T15" s="21" t="str">
        <f>IF(DetailsTable[[#This Row],[Month]]&lt;&gt;"", _xlfn.CONCAT(DetailsTable[[#This Row],[Month]],"-",DetailsTable[[#This Row],[Year]]),"")</f>
        <v/>
      </c>
      <c r="U15" s="21" t="str">
        <f>IF(DetailsTable[[#This Row],[Positive Date]]&lt;&gt;"",IF(DetailsTable[[#This Row],[Recovered Date]]&lt;&gt;"",DATEDIF(DetailsTable[[#This Row],[Positive Date]],DetailsTable[[#This Row],[Recovered Date]],"D"),""),"")</f>
        <v/>
      </c>
      <c r="V15" s="19" t="str">
        <f>IF(DetailsTable[[#This Row],[Age]]&lt;&gt;"", VLOOKUP(ROUNDDOWN(DetailsTable[[#This Row],[Age]],-1)+1,AgeBandBasedDetails[[Start Age]:[Age Band]],3,FALSE),"")</f>
        <v/>
      </c>
    </row>
    <row r="16" spans="1:22" x14ac:dyDescent="0.25">
      <c r="A16" s="7" t="str">
        <f>IF(DetailsTable[[#This Row],[Person Name]]&lt;&gt;"",A15+1,"")</f>
        <v/>
      </c>
      <c r="B16" s="8"/>
      <c r="C16" s="8"/>
      <c r="D16" s="17"/>
      <c r="E16" s="8"/>
      <c r="F16" s="17"/>
      <c r="G16" s="16"/>
      <c r="H16" s="17"/>
      <c r="I16" s="17"/>
      <c r="J16" s="16"/>
      <c r="K16" s="17"/>
      <c r="L16" s="47"/>
      <c r="M16" s="40" t="str">
        <f>IF(DetailsTable[[#This Row],[Positive Date]]&lt;&gt;"", IF(DetailsTable[[#This Row],[Recovered Date]]="",IF(DetailsTable[[#This Row],[Deceased Date]]="","Yes","No"),"No"),"")</f>
        <v/>
      </c>
      <c r="N16" s="7" t="str">
        <f>IF(DetailsTable[[#This Row],[Flat No.]]&lt;&gt;"", VLOOKUP(DetailsTable[[#This Row],[Flat No.]],FlatsMappingTable[],4,FALSE),"")</f>
        <v/>
      </c>
      <c r="O16" s="4" t="str">
        <f>IF(DetailsTable[[#This Row],[Flat No.]]&lt;&gt;"", VLOOKUP(DetailsTable[[#This Row],[Flat No.]],FlatsMappingTable[],2,FALSE),"")</f>
        <v/>
      </c>
      <c r="P16" s="4" t="str">
        <f>IF(DetailsTable[[#This Row],[Flat No.]]&lt;&gt;"", VLOOKUP(DetailsTable[[#This Row],[Flat No.]],FlatsMappingTable[],3,FALSE),"")</f>
        <v/>
      </c>
      <c r="Q16" s="23" t="str">
        <f>IF(DetailsTable[[#This Row],[DOB]]&lt;&gt;"",IF(DetailsTable[[#This Row],[Positive Date]]&lt;&gt;"",DATEDIF(DetailsTable[[#This Row],[DOB]],DetailsTable[[#This Row],[Positive Date]],"Y"),""),"")</f>
        <v/>
      </c>
      <c r="R16" s="23" t="str">
        <f>IF(DetailsTable[[#This Row],[Positive Date]]&lt;&gt;"",YEAR(DetailsTable[[#This Row],[Positive Date]]),"")</f>
        <v/>
      </c>
      <c r="S16" s="21" t="str">
        <f>TEXT(IF(DetailsTable[[#This Row],[Positive Date]]&lt;&gt;"",MONTH(DetailsTable[[#This Row],[Positive Date]])*28,""),"mmm")</f>
        <v/>
      </c>
      <c r="T16" s="21" t="str">
        <f>IF(DetailsTable[[#This Row],[Month]]&lt;&gt;"", _xlfn.CONCAT(DetailsTable[[#This Row],[Month]],"-",DetailsTable[[#This Row],[Year]]),"")</f>
        <v/>
      </c>
      <c r="U16" s="21" t="str">
        <f>IF(DetailsTable[[#This Row],[Positive Date]]&lt;&gt;"",IF(DetailsTable[[#This Row],[Recovered Date]]&lt;&gt;"",DATEDIF(DetailsTable[[#This Row],[Positive Date]],DetailsTable[[#This Row],[Recovered Date]],"D"),""),"")</f>
        <v/>
      </c>
      <c r="V16" s="19" t="str">
        <f>IF(DetailsTable[[#This Row],[Age]]&lt;&gt;"", VLOOKUP(ROUNDDOWN(DetailsTable[[#This Row],[Age]],-1)+1,AgeBandBasedDetails[[Start Age]:[Age Band]],3,FALSE),"")</f>
        <v/>
      </c>
    </row>
    <row r="17" spans="1:22" x14ac:dyDescent="0.25">
      <c r="A17" s="7" t="str">
        <f>IF(DetailsTable[[#This Row],[Person Name]]&lt;&gt;"",A16+1,"")</f>
        <v/>
      </c>
      <c r="B17" s="8"/>
      <c r="C17" s="8"/>
      <c r="D17" s="17"/>
      <c r="E17" s="8"/>
      <c r="F17" s="17"/>
      <c r="G17" s="16"/>
      <c r="H17" s="17"/>
      <c r="I17" s="17"/>
      <c r="J17" s="16"/>
      <c r="K17" s="17"/>
      <c r="L17" s="47"/>
      <c r="M17" s="40" t="str">
        <f>IF(DetailsTable[[#This Row],[Positive Date]]&lt;&gt;"", IF(DetailsTable[[#This Row],[Recovered Date]]="",IF(DetailsTable[[#This Row],[Deceased Date]]="","Yes","No"),"No"),"")</f>
        <v/>
      </c>
      <c r="N17" s="7" t="str">
        <f>IF(DetailsTable[[#This Row],[Flat No.]]&lt;&gt;"", VLOOKUP(DetailsTable[[#This Row],[Flat No.]],FlatsMappingTable[],4,FALSE),"")</f>
        <v/>
      </c>
      <c r="O17" s="4" t="str">
        <f>IF(DetailsTable[[#This Row],[Flat No.]]&lt;&gt;"", VLOOKUP(DetailsTable[[#This Row],[Flat No.]],FlatsMappingTable[],2,FALSE),"")</f>
        <v/>
      </c>
      <c r="P17" s="4" t="str">
        <f>IF(DetailsTable[[#This Row],[Flat No.]]&lt;&gt;"", VLOOKUP(DetailsTable[[#This Row],[Flat No.]],FlatsMappingTable[],3,FALSE),"")</f>
        <v/>
      </c>
      <c r="Q17" s="23" t="str">
        <f>IF(DetailsTable[[#This Row],[DOB]]&lt;&gt;"",IF(DetailsTable[[#This Row],[Positive Date]]&lt;&gt;"",DATEDIF(DetailsTable[[#This Row],[DOB]],DetailsTable[[#This Row],[Positive Date]],"Y"),""),"")</f>
        <v/>
      </c>
      <c r="R17" s="23" t="str">
        <f>IF(DetailsTable[[#This Row],[Positive Date]]&lt;&gt;"",YEAR(DetailsTable[[#This Row],[Positive Date]]),"")</f>
        <v/>
      </c>
      <c r="S17" s="21" t="str">
        <f>TEXT(IF(DetailsTable[[#This Row],[Positive Date]]&lt;&gt;"",MONTH(DetailsTable[[#This Row],[Positive Date]])*28,""),"mmm")</f>
        <v/>
      </c>
      <c r="T17" s="21" t="str">
        <f>IF(DetailsTable[[#This Row],[Month]]&lt;&gt;"", _xlfn.CONCAT(DetailsTable[[#This Row],[Month]],"-",DetailsTable[[#This Row],[Year]]),"")</f>
        <v/>
      </c>
      <c r="U17" s="21" t="str">
        <f>IF(DetailsTable[[#This Row],[Positive Date]]&lt;&gt;"",IF(DetailsTable[[#This Row],[Recovered Date]]&lt;&gt;"",DATEDIF(DetailsTable[[#This Row],[Positive Date]],DetailsTable[[#This Row],[Recovered Date]],"D"),""),"")</f>
        <v/>
      </c>
      <c r="V17" s="19" t="str">
        <f>IF(DetailsTable[[#This Row],[Age]]&lt;&gt;"", VLOOKUP(ROUNDDOWN(DetailsTable[[#This Row],[Age]],-1)+1,AgeBandBasedDetails[[Start Age]:[Age Band]],3,FALSE),"")</f>
        <v/>
      </c>
    </row>
    <row r="18" spans="1:22" x14ac:dyDescent="0.25">
      <c r="A18" s="7" t="str">
        <f>IF(DetailsTable[[#This Row],[Person Name]]&lt;&gt;"",A17+1,"")</f>
        <v/>
      </c>
      <c r="B18" s="8"/>
      <c r="C18" s="8"/>
      <c r="D18" s="17"/>
      <c r="E18" s="8"/>
      <c r="F18" s="17"/>
      <c r="G18" s="16"/>
      <c r="H18" s="17"/>
      <c r="I18" s="17"/>
      <c r="J18" s="16"/>
      <c r="K18" s="17"/>
      <c r="L18" s="47"/>
      <c r="M18" s="40" t="str">
        <f>IF(DetailsTable[[#This Row],[Positive Date]]&lt;&gt;"", IF(DetailsTable[[#This Row],[Recovered Date]]="",IF(DetailsTable[[#This Row],[Deceased Date]]="","Yes","No"),"No"),"")</f>
        <v/>
      </c>
      <c r="N18" s="7" t="str">
        <f>IF(DetailsTable[[#This Row],[Flat No.]]&lt;&gt;"", VLOOKUP(DetailsTable[[#This Row],[Flat No.]],FlatsMappingTable[],4,FALSE),"")</f>
        <v/>
      </c>
      <c r="O18" s="4" t="str">
        <f>IF(DetailsTable[[#This Row],[Flat No.]]&lt;&gt;"", VLOOKUP(DetailsTable[[#This Row],[Flat No.]],FlatsMappingTable[],2,FALSE),"")</f>
        <v/>
      </c>
      <c r="P18" s="4" t="str">
        <f>IF(DetailsTable[[#This Row],[Flat No.]]&lt;&gt;"", VLOOKUP(DetailsTable[[#This Row],[Flat No.]],FlatsMappingTable[],3,FALSE),"")</f>
        <v/>
      </c>
      <c r="Q18" s="23" t="str">
        <f>IF(DetailsTable[[#This Row],[DOB]]&lt;&gt;"",IF(DetailsTable[[#This Row],[Positive Date]]&lt;&gt;"",DATEDIF(DetailsTable[[#This Row],[DOB]],DetailsTable[[#This Row],[Positive Date]],"Y"),""),"")</f>
        <v/>
      </c>
      <c r="R18" s="23" t="str">
        <f>IF(DetailsTable[[#This Row],[Positive Date]]&lt;&gt;"",YEAR(DetailsTable[[#This Row],[Positive Date]]),"")</f>
        <v/>
      </c>
      <c r="S18" s="21" t="str">
        <f>TEXT(IF(DetailsTable[[#This Row],[Positive Date]]&lt;&gt;"",MONTH(DetailsTable[[#This Row],[Positive Date]])*28,""),"mmm")</f>
        <v/>
      </c>
      <c r="T18" s="21" t="str">
        <f>IF(DetailsTable[[#This Row],[Month]]&lt;&gt;"", _xlfn.CONCAT(DetailsTable[[#This Row],[Month]],"-",DetailsTable[[#This Row],[Year]]),"")</f>
        <v/>
      </c>
      <c r="U18" s="21" t="str">
        <f>IF(DetailsTable[[#This Row],[Positive Date]]&lt;&gt;"",IF(DetailsTable[[#This Row],[Recovered Date]]&lt;&gt;"",DATEDIF(DetailsTable[[#This Row],[Positive Date]],DetailsTable[[#This Row],[Recovered Date]],"D"),""),"")</f>
        <v/>
      </c>
      <c r="V18" s="19" t="str">
        <f>IF(DetailsTable[[#This Row],[Age]]&lt;&gt;"", VLOOKUP(ROUNDDOWN(DetailsTable[[#This Row],[Age]],-1)+1,AgeBandBasedDetails[[Start Age]:[Age Band]],3,FALSE),"")</f>
        <v/>
      </c>
    </row>
    <row r="19" spans="1:22" x14ac:dyDescent="0.25">
      <c r="A19" s="7" t="str">
        <f>IF(DetailsTable[[#This Row],[Person Name]]&lt;&gt;"",A18+1,"")</f>
        <v/>
      </c>
      <c r="B19" s="8"/>
      <c r="C19" s="8"/>
      <c r="D19" s="17"/>
      <c r="E19" s="8"/>
      <c r="F19" s="17"/>
      <c r="G19" s="16"/>
      <c r="H19" s="17"/>
      <c r="I19" s="17"/>
      <c r="J19" s="16"/>
      <c r="K19" s="17"/>
      <c r="L19" s="47"/>
      <c r="M19" s="40" t="str">
        <f>IF(DetailsTable[[#This Row],[Positive Date]]&lt;&gt;"", IF(DetailsTable[[#This Row],[Recovered Date]]="",IF(DetailsTable[[#This Row],[Deceased Date]]="","Yes","No"),"No"),"")</f>
        <v/>
      </c>
      <c r="N19" s="7" t="str">
        <f>IF(DetailsTable[[#This Row],[Flat No.]]&lt;&gt;"", VLOOKUP(DetailsTable[[#This Row],[Flat No.]],FlatsMappingTable[],4,FALSE),"")</f>
        <v/>
      </c>
      <c r="O19" s="4" t="str">
        <f>IF(DetailsTable[[#This Row],[Flat No.]]&lt;&gt;"", VLOOKUP(DetailsTable[[#This Row],[Flat No.]],FlatsMappingTable[],2,FALSE),"")</f>
        <v/>
      </c>
      <c r="P19" s="4" t="str">
        <f>IF(DetailsTable[[#This Row],[Flat No.]]&lt;&gt;"", VLOOKUP(DetailsTable[[#This Row],[Flat No.]],FlatsMappingTable[],3,FALSE),"")</f>
        <v/>
      </c>
      <c r="Q19" s="23" t="str">
        <f>IF(DetailsTable[[#This Row],[DOB]]&lt;&gt;"",IF(DetailsTable[[#This Row],[Positive Date]]&lt;&gt;"",DATEDIF(DetailsTable[[#This Row],[DOB]],DetailsTable[[#This Row],[Positive Date]],"Y"),""),"")</f>
        <v/>
      </c>
      <c r="R19" s="23" t="str">
        <f>IF(DetailsTable[[#This Row],[Positive Date]]&lt;&gt;"",YEAR(DetailsTable[[#This Row],[Positive Date]]),"")</f>
        <v/>
      </c>
      <c r="S19" s="21" t="str">
        <f>TEXT(IF(DetailsTable[[#This Row],[Positive Date]]&lt;&gt;"",MONTH(DetailsTable[[#This Row],[Positive Date]])*28,""),"mmm")</f>
        <v/>
      </c>
      <c r="T19" s="21" t="str">
        <f>IF(DetailsTable[[#This Row],[Month]]&lt;&gt;"", _xlfn.CONCAT(DetailsTable[[#This Row],[Month]],"-",DetailsTable[[#This Row],[Year]]),"")</f>
        <v/>
      </c>
      <c r="U19" s="21" t="str">
        <f>IF(DetailsTable[[#This Row],[Positive Date]]&lt;&gt;"",IF(DetailsTable[[#This Row],[Recovered Date]]&lt;&gt;"",DATEDIF(DetailsTable[[#This Row],[Positive Date]],DetailsTable[[#This Row],[Recovered Date]],"D"),""),"")</f>
        <v/>
      </c>
      <c r="V19" s="19" t="str">
        <f>IF(DetailsTable[[#This Row],[Age]]&lt;&gt;"", VLOOKUP(ROUNDDOWN(DetailsTable[[#This Row],[Age]],-1)+1,AgeBandBasedDetails[[Start Age]:[Age Band]],3,FALSE),"")</f>
        <v/>
      </c>
    </row>
    <row r="20" spans="1:22" x14ac:dyDescent="0.25">
      <c r="A20" s="7" t="str">
        <f>IF(DetailsTable[[#This Row],[Person Name]]&lt;&gt;"",A19+1,"")</f>
        <v/>
      </c>
      <c r="B20" s="8"/>
      <c r="C20" s="8"/>
      <c r="D20" s="17"/>
      <c r="E20" s="8"/>
      <c r="F20" s="17"/>
      <c r="G20" s="16"/>
      <c r="H20" s="17"/>
      <c r="I20" s="17"/>
      <c r="J20" s="16"/>
      <c r="K20" s="17"/>
      <c r="L20" s="47"/>
      <c r="M20" s="40" t="str">
        <f>IF(DetailsTable[[#This Row],[Positive Date]]&lt;&gt;"", IF(DetailsTable[[#This Row],[Recovered Date]]="",IF(DetailsTable[[#This Row],[Deceased Date]]="","Yes","No"),"No"),"")</f>
        <v/>
      </c>
      <c r="N20" s="7" t="str">
        <f>IF(DetailsTable[[#This Row],[Flat No.]]&lt;&gt;"", VLOOKUP(DetailsTable[[#This Row],[Flat No.]],FlatsMappingTable[],4,FALSE),"")</f>
        <v/>
      </c>
      <c r="O20" s="4" t="str">
        <f>IF(DetailsTable[[#This Row],[Flat No.]]&lt;&gt;"", VLOOKUP(DetailsTable[[#This Row],[Flat No.]],FlatsMappingTable[],2,FALSE),"")</f>
        <v/>
      </c>
      <c r="P20" s="4" t="str">
        <f>IF(DetailsTable[[#This Row],[Flat No.]]&lt;&gt;"", VLOOKUP(DetailsTable[[#This Row],[Flat No.]],FlatsMappingTable[],3,FALSE),"")</f>
        <v/>
      </c>
      <c r="Q20" s="23" t="str">
        <f>IF(DetailsTable[[#This Row],[DOB]]&lt;&gt;"",IF(DetailsTable[[#This Row],[Positive Date]]&lt;&gt;"",DATEDIF(DetailsTable[[#This Row],[DOB]],DetailsTable[[#This Row],[Positive Date]],"Y"),""),"")</f>
        <v/>
      </c>
      <c r="R20" s="23" t="str">
        <f>IF(DetailsTable[[#This Row],[Positive Date]]&lt;&gt;"",YEAR(DetailsTable[[#This Row],[Positive Date]]),"")</f>
        <v/>
      </c>
      <c r="S20" s="21" t="str">
        <f>TEXT(IF(DetailsTable[[#This Row],[Positive Date]]&lt;&gt;"",MONTH(DetailsTable[[#This Row],[Positive Date]])*28,""),"mmm")</f>
        <v/>
      </c>
      <c r="T20" s="21" t="str">
        <f>IF(DetailsTable[[#This Row],[Month]]&lt;&gt;"", _xlfn.CONCAT(DetailsTable[[#This Row],[Month]],"-",DetailsTable[[#This Row],[Year]]),"")</f>
        <v/>
      </c>
      <c r="U20" s="21" t="str">
        <f>IF(DetailsTable[[#This Row],[Positive Date]]&lt;&gt;"",IF(DetailsTable[[#This Row],[Recovered Date]]&lt;&gt;"",DATEDIF(DetailsTable[[#This Row],[Positive Date]],DetailsTable[[#This Row],[Recovered Date]],"D"),""),"")</f>
        <v/>
      </c>
      <c r="V20" s="19" t="str">
        <f>IF(DetailsTable[[#This Row],[Age]]&lt;&gt;"", VLOOKUP(ROUNDDOWN(DetailsTable[[#This Row],[Age]],-1)+1,AgeBandBasedDetails[[Start Age]:[Age Band]],3,FALSE),"")</f>
        <v/>
      </c>
    </row>
    <row r="21" spans="1:22" x14ac:dyDescent="0.25">
      <c r="A21" s="7" t="str">
        <f>IF(DetailsTable[[#This Row],[Person Name]]&lt;&gt;"",A20+1,"")</f>
        <v/>
      </c>
      <c r="B21" s="8"/>
      <c r="C21" s="8"/>
      <c r="D21" s="17"/>
      <c r="E21" s="8"/>
      <c r="F21" s="17"/>
      <c r="G21" s="16"/>
      <c r="H21" s="17"/>
      <c r="I21" s="17"/>
      <c r="J21" s="16"/>
      <c r="K21" s="17"/>
      <c r="L21" s="47"/>
      <c r="M21" s="40" t="str">
        <f>IF(DetailsTable[[#This Row],[Positive Date]]&lt;&gt;"", IF(DetailsTable[[#This Row],[Recovered Date]]="",IF(DetailsTable[[#This Row],[Deceased Date]]="","Yes","No"),"No"),"")</f>
        <v/>
      </c>
      <c r="N21" s="7" t="str">
        <f>IF(DetailsTable[[#This Row],[Flat No.]]&lt;&gt;"", VLOOKUP(DetailsTable[[#This Row],[Flat No.]],FlatsMappingTable[],4,FALSE),"")</f>
        <v/>
      </c>
      <c r="O21" s="4" t="str">
        <f>IF(DetailsTable[[#This Row],[Flat No.]]&lt;&gt;"", VLOOKUP(DetailsTable[[#This Row],[Flat No.]],FlatsMappingTable[],2,FALSE),"")</f>
        <v/>
      </c>
      <c r="P21" s="4" t="str">
        <f>IF(DetailsTable[[#This Row],[Flat No.]]&lt;&gt;"", VLOOKUP(DetailsTable[[#This Row],[Flat No.]],FlatsMappingTable[],3,FALSE),"")</f>
        <v/>
      </c>
      <c r="Q21" s="23" t="str">
        <f>IF(DetailsTable[[#This Row],[DOB]]&lt;&gt;"",IF(DetailsTable[[#This Row],[Positive Date]]&lt;&gt;"",DATEDIF(DetailsTable[[#This Row],[DOB]],DetailsTable[[#This Row],[Positive Date]],"Y"),""),"")</f>
        <v/>
      </c>
      <c r="R21" s="23" t="str">
        <f>IF(DetailsTable[[#This Row],[Positive Date]]&lt;&gt;"",YEAR(DetailsTable[[#This Row],[Positive Date]]),"")</f>
        <v/>
      </c>
      <c r="S21" s="21" t="str">
        <f>TEXT(IF(DetailsTable[[#This Row],[Positive Date]]&lt;&gt;"",MONTH(DetailsTable[[#This Row],[Positive Date]])*28,""),"mmm")</f>
        <v/>
      </c>
      <c r="T21" s="21" t="str">
        <f>IF(DetailsTable[[#This Row],[Month]]&lt;&gt;"", _xlfn.CONCAT(DetailsTable[[#This Row],[Month]],"-",DetailsTable[[#This Row],[Year]]),"")</f>
        <v/>
      </c>
      <c r="U21" s="21" t="str">
        <f>IF(DetailsTable[[#This Row],[Positive Date]]&lt;&gt;"",IF(DetailsTable[[#This Row],[Recovered Date]]&lt;&gt;"",DATEDIF(DetailsTable[[#This Row],[Positive Date]],DetailsTable[[#This Row],[Recovered Date]],"D"),""),"")</f>
        <v/>
      </c>
      <c r="V21" s="19" t="str">
        <f>IF(DetailsTable[[#This Row],[Age]]&lt;&gt;"", VLOOKUP(ROUNDDOWN(DetailsTable[[#This Row],[Age]],-1)+1,AgeBandBasedDetails[[Start Age]:[Age Band]],3,FALSE),"")</f>
        <v/>
      </c>
    </row>
    <row r="22" spans="1:22" x14ac:dyDescent="0.25">
      <c r="A22" s="7" t="str">
        <f>IF(DetailsTable[[#This Row],[Person Name]]&lt;&gt;"",A21+1,"")</f>
        <v/>
      </c>
      <c r="B22" s="8"/>
      <c r="C22" s="8"/>
      <c r="D22" s="17"/>
      <c r="E22" s="8"/>
      <c r="F22" s="17"/>
      <c r="G22" s="16"/>
      <c r="H22" s="17"/>
      <c r="I22" s="17"/>
      <c r="J22" s="16"/>
      <c r="K22" s="17"/>
      <c r="L22" s="47"/>
      <c r="M22" s="40" t="str">
        <f>IF(DetailsTable[[#This Row],[Positive Date]]&lt;&gt;"", IF(DetailsTable[[#This Row],[Recovered Date]]="",IF(DetailsTable[[#This Row],[Deceased Date]]="","Yes","No"),"No"),"")</f>
        <v/>
      </c>
      <c r="N22" s="7" t="str">
        <f>IF(DetailsTable[[#This Row],[Flat No.]]&lt;&gt;"", VLOOKUP(DetailsTable[[#This Row],[Flat No.]],FlatsMappingTable[],4,FALSE),"")</f>
        <v/>
      </c>
      <c r="O22" s="4" t="str">
        <f>IF(DetailsTable[[#This Row],[Flat No.]]&lt;&gt;"", VLOOKUP(DetailsTable[[#This Row],[Flat No.]],FlatsMappingTable[],2,FALSE),"")</f>
        <v/>
      </c>
      <c r="P22" s="4" t="str">
        <f>IF(DetailsTable[[#This Row],[Flat No.]]&lt;&gt;"", VLOOKUP(DetailsTable[[#This Row],[Flat No.]],FlatsMappingTable[],3,FALSE),"")</f>
        <v/>
      </c>
      <c r="Q22" s="23" t="str">
        <f>IF(DetailsTable[[#This Row],[DOB]]&lt;&gt;"",IF(DetailsTable[[#This Row],[Positive Date]]&lt;&gt;"",DATEDIF(DetailsTable[[#This Row],[DOB]],DetailsTable[[#This Row],[Positive Date]],"Y"),""),"")</f>
        <v/>
      </c>
      <c r="R22" s="23" t="str">
        <f>IF(DetailsTable[[#This Row],[Positive Date]]&lt;&gt;"",YEAR(DetailsTable[[#This Row],[Positive Date]]),"")</f>
        <v/>
      </c>
      <c r="S22" s="21" t="str">
        <f>TEXT(IF(DetailsTable[[#This Row],[Positive Date]]&lt;&gt;"",MONTH(DetailsTable[[#This Row],[Positive Date]])*28,""),"mmm")</f>
        <v/>
      </c>
      <c r="T22" s="21" t="str">
        <f>IF(DetailsTable[[#This Row],[Month]]&lt;&gt;"", _xlfn.CONCAT(DetailsTable[[#This Row],[Month]],"-",DetailsTable[[#This Row],[Year]]),"")</f>
        <v/>
      </c>
      <c r="U22" s="21" t="str">
        <f>IF(DetailsTable[[#This Row],[Positive Date]]&lt;&gt;"",IF(DetailsTable[[#This Row],[Recovered Date]]&lt;&gt;"",DATEDIF(DetailsTable[[#This Row],[Positive Date]],DetailsTable[[#This Row],[Recovered Date]],"D"),""),"")</f>
        <v/>
      </c>
      <c r="V22" s="19" t="str">
        <f>IF(DetailsTable[[#This Row],[Age]]&lt;&gt;"", VLOOKUP(ROUNDDOWN(DetailsTable[[#This Row],[Age]],-1)+1,AgeBandBasedDetails[[Start Age]:[Age Band]],3,FALSE),"")</f>
        <v/>
      </c>
    </row>
    <row r="23" spans="1:22" x14ac:dyDescent="0.25">
      <c r="A23" s="7" t="str">
        <f>IF(DetailsTable[[#This Row],[Person Name]]&lt;&gt;"",A22+1,"")</f>
        <v/>
      </c>
      <c r="B23" s="8"/>
      <c r="C23" s="8"/>
      <c r="D23" s="17"/>
      <c r="E23" s="8"/>
      <c r="F23" s="17"/>
      <c r="G23" s="16"/>
      <c r="H23" s="17"/>
      <c r="I23" s="17"/>
      <c r="J23" s="16"/>
      <c r="K23" s="17"/>
      <c r="L23" s="47"/>
      <c r="M23" s="40" t="str">
        <f>IF(DetailsTable[[#This Row],[Positive Date]]&lt;&gt;"", IF(DetailsTable[[#This Row],[Recovered Date]]="",IF(DetailsTable[[#This Row],[Deceased Date]]="","Yes","No"),"No"),"")</f>
        <v/>
      </c>
      <c r="N23" s="7" t="str">
        <f>IF(DetailsTable[[#This Row],[Flat No.]]&lt;&gt;"", VLOOKUP(DetailsTable[[#This Row],[Flat No.]],FlatsMappingTable[],4,FALSE),"")</f>
        <v/>
      </c>
      <c r="O23" s="4" t="str">
        <f>IF(DetailsTable[[#This Row],[Flat No.]]&lt;&gt;"", VLOOKUP(DetailsTable[[#This Row],[Flat No.]],FlatsMappingTable[],2,FALSE),"")</f>
        <v/>
      </c>
      <c r="P23" s="4" t="str">
        <f>IF(DetailsTable[[#This Row],[Flat No.]]&lt;&gt;"", VLOOKUP(DetailsTable[[#This Row],[Flat No.]],FlatsMappingTable[],3,FALSE),"")</f>
        <v/>
      </c>
      <c r="Q23" s="23" t="str">
        <f>IF(DetailsTable[[#This Row],[DOB]]&lt;&gt;"",IF(DetailsTable[[#This Row],[Positive Date]]&lt;&gt;"",DATEDIF(DetailsTable[[#This Row],[DOB]],DetailsTable[[#This Row],[Positive Date]],"Y"),""),"")</f>
        <v/>
      </c>
      <c r="R23" s="23" t="str">
        <f>IF(DetailsTable[[#This Row],[Positive Date]]&lt;&gt;"",YEAR(DetailsTable[[#This Row],[Positive Date]]),"")</f>
        <v/>
      </c>
      <c r="S23" s="21" t="str">
        <f>TEXT(IF(DetailsTable[[#This Row],[Positive Date]]&lt;&gt;"",MONTH(DetailsTable[[#This Row],[Positive Date]])*28,""),"mmm")</f>
        <v/>
      </c>
      <c r="T23" s="21" t="str">
        <f>IF(DetailsTable[[#This Row],[Month]]&lt;&gt;"", _xlfn.CONCAT(DetailsTable[[#This Row],[Month]],"-",DetailsTable[[#This Row],[Year]]),"")</f>
        <v/>
      </c>
      <c r="U23" s="21" t="str">
        <f>IF(DetailsTable[[#This Row],[Positive Date]]&lt;&gt;"",IF(DetailsTable[[#This Row],[Recovered Date]]&lt;&gt;"",DATEDIF(DetailsTable[[#This Row],[Positive Date]],DetailsTable[[#This Row],[Recovered Date]],"D"),""),"")</f>
        <v/>
      </c>
      <c r="V23" s="19" t="str">
        <f>IF(DetailsTable[[#This Row],[Age]]&lt;&gt;"", VLOOKUP(ROUNDDOWN(DetailsTable[[#This Row],[Age]],-1)+1,AgeBandBasedDetails[[Start Age]:[Age Band]],3,FALSE),"")</f>
        <v/>
      </c>
    </row>
    <row r="24" spans="1:22" x14ac:dyDescent="0.25">
      <c r="A24" s="7" t="str">
        <f>IF(DetailsTable[[#This Row],[Person Name]]&lt;&gt;"",A23+1,"")</f>
        <v/>
      </c>
      <c r="B24" s="8"/>
      <c r="C24" s="8"/>
      <c r="D24" s="17"/>
      <c r="E24" s="8"/>
      <c r="F24" s="17"/>
      <c r="G24" s="16"/>
      <c r="H24" s="17"/>
      <c r="I24" s="17"/>
      <c r="J24" s="16"/>
      <c r="K24" s="17"/>
      <c r="L24" s="47"/>
      <c r="M24" s="40" t="str">
        <f>IF(DetailsTable[[#This Row],[Positive Date]]&lt;&gt;"", IF(DetailsTable[[#This Row],[Recovered Date]]="",IF(DetailsTable[[#This Row],[Deceased Date]]="","Yes","No"),"No"),"")</f>
        <v/>
      </c>
      <c r="N24" s="7" t="str">
        <f>IF(DetailsTable[[#This Row],[Flat No.]]&lt;&gt;"", VLOOKUP(DetailsTable[[#This Row],[Flat No.]],FlatsMappingTable[],4,FALSE),"")</f>
        <v/>
      </c>
      <c r="O24" s="4" t="str">
        <f>IF(DetailsTable[[#This Row],[Flat No.]]&lt;&gt;"", VLOOKUP(DetailsTable[[#This Row],[Flat No.]],FlatsMappingTable[],2,FALSE),"")</f>
        <v/>
      </c>
      <c r="P24" s="4" t="str">
        <f>IF(DetailsTable[[#This Row],[Flat No.]]&lt;&gt;"", VLOOKUP(DetailsTable[[#This Row],[Flat No.]],FlatsMappingTable[],3,FALSE),"")</f>
        <v/>
      </c>
      <c r="Q24" s="23" t="str">
        <f>IF(DetailsTable[[#This Row],[DOB]]&lt;&gt;"",IF(DetailsTable[[#This Row],[Positive Date]]&lt;&gt;"",DATEDIF(DetailsTable[[#This Row],[DOB]],DetailsTable[[#This Row],[Positive Date]],"Y"),""),"")</f>
        <v/>
      </c>
      <c r="R24" s="23" t="str">
        <f>IF(DetailsTable[[#This Row],[Positive Date]]&lt;&gt;"",YEAR(DetailsTable[[#This Row],[Positive Date]]),"")</f>
        <v/>
      </c>
      <c r="S24" s="21" t="str">
        <f>TEXT(IF(DetailsTable[[#This Row],[Positive Date]]&lt;&gt;"",MONTH(DetailsTable[[#This Row],[Positive Date]])*28,""),"mmm")</f>
        <v/>
      </c>
      <c r="T24" s="21" t="str">
        <f>IF(DetailsTable[[#This Row],[Month]]&lt;&gt;"", _xlfn.CONCAT(DetailsTable[[#This Row],[Month]],"-",DetailsTable[[#This Row],[Year]]),"")</f>
        <v/>
      </c>
      <c r="U24" s="21" t="str">
        <f>IF(DetailsTable[[#This Row],[Positive Date]]&lt;&gt;"",IF(DetailsTable[[#This Row],[Recovered Date]]&lt;&gt;"",DATEDIF(DetailsTable[[#This Row],[Positive Date]],DetailsTable[[#This Row],[Recovered Date]],"D"),""),"")</f>
        <v/>
      </c>
      <c r="V24" s="19" t="str">
        <f>IF(DetailsTable[[#This Row],[Age]]&lt;&gt;"", VLOOKUP(ROUNDDOWN(DetailsTable[[#This Row],[Age]],-1)+1,AgeBandBasedDetails[[Start Age]:[Age Band]],3,FALSE),"")</f>
        <v/>
      </c>
    </row>
    <row r="25" spans="1:22" x14ac:dyDescent="0.25">
      <c r="A25" s="6" t="str">
        <f>IF(DetailsTable[[#This Row],[Person Name]]&lt;&gt;"",A24+1,"")</f>
        <v/>
      </c>
      <c r="B25" s="3"/>
      <c r="C25" s="8"/>
      <c r="D25" s="17"/>
      <c r="E25" s="3"/>
      <c r="F25" s="16"/>
      <c r="G25" s="16"/>
      <c r="H25" s="16"/>
      <c r="I25" s="16"/>
      <c r="J25" s="16"/>
      <c r="K25" s="16"/>
      <c r="L25" s="46"/>
      <c r="M25" s="40" t="str">
        <f>IF(DetailsTable[[#This Row],[Positive Date]]&lt;&gt;"", IF(DetailsTable[[#This Row],[Recovered Date]]="",IF(DetailsTable[[#This Row],[Deceased Date]]="","Yes","No"),"No"),"")</f>
        <v/>
      </c>
      <c r="N25" s="6" t="str">
        <f>IF(DetailsTable[[#This Row],[Flat No.]]&lt;&gt;"", VLOOKUP(DetailsTable[[#This Row],[Flat No.]],FlatsMappingTable[],4,FALSE),"")</f>
        <v/>
      </c>
      <c r="O25" s="4" t="str">
        <f>IF(DetailsTable[[#This Row],[Flat No.]]&lt;&gt;"", VLOOKUP(DetailsTable[[#This Row],[Flat No.]],FlatsMappingTable[],2,FALSE),"")</f>
        <v/>
      </c>
      <c r="P25" s="4" t="str">
        <f>IF(DetailsTable[[#This Row],[Flat No.]]&lt;&gt;"", VLOOKUP(DetailsTable[[#This Row],[Flat No.]],FlatsMappingTable[],3,FALSE),"")</f>
        <v/>
      </c>
      <c r="Q25" s="22" t="str">
        <f>IF(DetailsTable[[#This Row],[DOB]]&lt;&gt;"",IF(DetailsTable[[#This Row],[Positive Date]]&lt;&gt;"",DATEDIF(DetailsTable[[#This Row],[DOB]],DetailsTable[[#This Row],[Positive Date]],"Y"),""),"")</f>
        <v/>
      </c>
      <c r="R25" s="22" t="str">
        <f>IF(DetailsTable[[#This Row],[Positive Date]]&lt;&gt;"",YEAR(DetailsTable[[#This Row],[Positive Date]]),"")</f>
        <v/>
      </c>
      <c r="S25" s="19" t="str">
        <f>TEXT(IF(DetailsTable[[#This Row],[Positive Date]]&lt;&gt;"",MONTH(DetailsTable[[#This Row],[Positive Date]])*28,""),"mmm")</f>
        <v/>
      </c>
      <c r="T25" s="19" t="str">
        <f>IF(DetailsTable[[#This Row],[Month]]&lt;&gt;"", _xlfn.CONCAT(DetailsTable[[#This Row],[Month]],"-",DetailsTable[[#This Row],[Year]]),"")</f>
        <v/>
      </c>
      <c r="U25" s="19" t="str">
        <f>IF(DetailsTable[[#This Row],[Positive Date]]&lt;&gt;"",IF(DetailsTable[[#This Row],[Recovered Date]]&lt;&gt;"",DATEDIF(DetailsTable[[#This Row],[Positive Date]],DetailsTable[[#This Row],[Recovered Date]],"D"),""),"")</f>
        <v/>
      </c>
      <c r="V25" s="19" t="str">
        <f>IF(DetailsTable[[#This Row],[Age]]&lt;&gt;"", VLOOKUP(ROUNDDOWN(DetailsTable[[#This Row],[Age]],-1)+1,AgeBandBasedDetails[[Start Age]:[Age Band]],3,FALSE),"")</f>
        <v/>
      </c>
    </row>
    <row r="26" spans="1:22" x14ac:dyDescent="0.25">
      <c r="A26" s="6" t="str">
        <f>IF(DetailsTable[[#This Row],[Person Name]]&lt;&gt;"",A25+1,"")</f>
        <v/>
      </c>
      <c r="B26" s="3"/>
      <c r="C26" s="8"/>
      <c r="D26" s="17"/>
      <c r="E26" s="3"/>
      <c r="F26" s="16"/>
      <c r="G26" s="16"/>
      <c r="H26" s="16"/>
      <c r="I26" s="16"/>
      <c r="J26" s="16"/>
      <c r="K26" s="16"/>
      <c r="L26" s="46"/>
      <c r="M26" s="40" t="str">
        <f>IF(DetailsTable[[#This Row],[Positive Date]]&lt;&gt;"", IF(DetailsTable[[#This Row],[Recovered Date]]="",IF(DetailsTable[[#This Row],[Deceased Date]]="","Yes","No"),"No"),"")</f>
        <v/>
      </c>
      <c r="N26" s="6" t="str">
        <f>IF(DetailsTable[[#This Row],[Flat No.]]&lt;&gt;"", VLOOKUP(DetailsTable[[#This Row],[Flat No.]],FlatsMappingTable[],4,FALSE),"")</f>
        <v/>
      </c>
      <c r="O26" s="4" t="str">
        <f>IF(DetailsTable[[#This Row],[Flat No.]]&lt;&gt;"", VLOOKUP(DetailsTable[[#This Row],[Flat No.]],FlatsMappingTable[],2,FALSE),"")</f>
        <v/>
      </c>
      <c r="P26" s="4" t="str">
        <f>IF(DetailsTable[[#This Row],[Flat No.]]&lt;&gt;"", VLOOKUP(DetailsTable[[#This Row],[Flat No.]],FlatsMappingTable[],3,FALSE),"")</f>
        <v/>
      </c>
      <c r="Q26" s="22" t="str">
        <f>IF(DetailsTable[[#This Row],[DOB]]&lt;&gt;"",IF(DetailsTable[[#This Row],[Positive Date]]&lt;&gt;"",DATEDIF(DetailsTable[[#This Row],[DOB]],DetailsTable[[#This Row],[Positive Date]],"Y"),""),"")</f>
        <v/>
      </c>
      <c r="R26" s="22" t="str">
        <f>IF(DetailsTable[[#This Row],[Positive Date]]&lt;&gt;"",YEAR(DetailsTable[[#This Row],[Positive Date]]),"")</f>
        <v/>
      </c>
      <c r="S26" s="19" t="str">
        <f>TEXT(IF(DetailsTable[[#This Row],[Positive Date]]&lt;&gt;"",MONTH(DetailsTable[[#This Row],[Positive Date]])*28,""),"mmm")</f>
        <v/>
      </c>
      <c r="T26" s="19" t="str">
        <f>IF(DetailsTable[[#This Row],[Month]]&lt;&gt;"", _xlfn.CONCAT(DetailsTable[[#This Row],[Month]],"-",DetailsTable[[#This Row],[Year]]),"")</f>
        <v/>
      </c>
      <c r="U26" s="19" t="str">
        <f>IF(DetailsTable[[#This Row],[Positive Date]]&lt;&gt;"",IF(DetailsTable[[#This Row],[Recovered Date]]&lt;&gt;"",DATEDIF(DetailsTable[[#This Row],[Positive Date]],DetailsTable[[#This Row],[Recovered Date]],"D"),""),"")</f>
        <v/>
      </c>
      <c r="V26" s="19" t="str">
        <f>IF(DetailsTable[[#This Row],[Age]]&lt;&gt;"", VLOOKUP(ROUNDDOWN(DetailsTable[[#This Row],[Age]],-1)+1,AgeBandBasedDetails[[Start Age]:[Age Band]],3,FALSE),"")</f>
        <v/>
      </c>
    </row>
    <row r="27" spans="1:22" x14ac:dyDescent="0.25">
      <c r="A27" s="6" t="str">
        <f>IF(DetailsTable[[#This Row],[Person Name]]&lt;&gt;"",A26+1,"")</f>
        <v/>
      </c>
      <c r="B27" s="3"/>
      <c r="C27" s="8"/>
      <c r="D27" s="17"/>
      <c r="E27" s="3"/>
      <c r="F27" s="16"/>
      <c r="G27" s="16"/>
      <c r="H27" s="16"/>
      <c r="I27" s="16"/>
      <c r="J27" s="16"/>
      <c r="K27" s="16"/>
      <c r="L27" s="46"/>
      <c r="M27" s="40" t="str">
        <f>IF(DetailsTable[[#This Row],[Positive Date]]&lt;&gt;"", IF(DetailsTable[[#This Row],[Recovered Date]]="",IF(DetailsTable[[#This Row],[Deceased Date]]="","Yes","No"),"No"),"")</f>
        <v/>
      </c>
      <c r="N27" s="6" t="str">
        <f>IF(DetailsTable[[#This Row],[Flat No.]]&lt;&gt;"", VLOOKUP(DetailsTable[[#This Row],[Flat No.]],FlatsMappingTable[],4,FALSE),"")</f>
        <v/>
      </c>
      <c r="O27" s="4" t="str">
        <f>IF(DetailsTable[[#This Row],[Flat No.]]&lt;&gt;"", VLOOKUP(DetailsTable[[#This Row],[Flat No.]],FlatsMappingTable[],2,FALSE),"")</f>
        <v/>
      </c>
      <c r="P27" s="4" t="str">
        <f>IF(DetailsTable[[#This Row],[Flat No.]]&lt;&gt;"", VLOOKUP(DetailsTable[[#This Row],[Flat No.]],FlatsMappingTable[],3,FALSE),"")</f>
        <v/>
      </c>
      <c r="Q27" s="22" t="str">
        <f>IF(DetailsTable[[#This Row],[DOB]]&lt;&gt;"",IF(DetailsTable[[#This Row],[Positive Date]]&lt;&gt;"",DATEDIF(DetailsTable[[#This Row],[DOB]],DetailsTable[[#This Row],[Positive Date]],"Y"),""),"")</f>
        <v/>
      </c>
      <c r="R27" s="22" t="str">
        <f>IF(DetailsTable[[#This Row],[Positive Date]]&lt;&gt;"",YEAR(DetailsTable[[#This Row],[Positive Date]]),"")</f>
        <v/>
      </c>
      <c r="S27" s="19" t="str">
        <f>TEXT(IF(DetailsTable[[#This Row],[Positive Date]]&lt;&gt;"",MONTH(DetailsTable[[#This Row],[Positive Date]])*28,""),"mmm")</f>
        <v/>
      </c>
      <c r="T27" s="19" t="str">
        <f>IF(DetailsTable[[#This Row],[Month]]&lt;&gt;"", _xlfn.CONCAT(DetailsTable[[#This Row],[Month]],"-",DetailsTable[[#This Row],[Year]]),"")</f>
        <v/>
      </c>
      <c r="U27" s="19" t="str">
        <f>IF(DetailsTable[[#This Row],[Positive Date]]&lt;&gt;"",IF(DetailsTable[[#This Row],[Recovered Date]]&lt;&gt;"",DATEDIF(DetailsTable[[#This Row],[Positive Date]],DetailsTable[[#This Row],[Recovered Date]],"D"),""),"")</f>
        <v/>
      </c>
      <c r="V27" s="19" t="str">
        <f>IF(DetailsTable[[#This Row],[Age]]&lt;&gt;"", VLOOKUP(ROUNDDOWN(DetailsTable[[#This Row],[Age]],-1)+1,AgeBandBasedDetails[[Start Age]:[Age Band]],3,FALSE),"")</f>
        <v/>
      </c>
    </row>
    <row r="28" spans="1:22" x14ac:dyDescent="0.25">
      <c r="A28" s="6" t="str">
        <f>IF(DetailsTable[[#This Row],[Person Name]]&lt;&gt;"",A27+1,"")</f>
        <v/>
      </c>
      <c r="B28" s="3"/>
      <c r="C28" s="8"/>
      <c r="D28" s="17"/>
      <c r="E28" s="3"/>
      <c r="F28" s="16"/>
      <c r="G28" s="16"/>
      <c r="H28" s="16"/>
      <c r="I28" s="16"/>
      <c r="J28" s="16"/>
      <c r="K28" s="16"/>
      <c r="L28" s="46"/>
      <c r="M28" s="40" t="str">
        <f>IF(DetailsTable[[#This Row],[Positive Date]]&lt;&gt;"", IF(DetailsTable[[#This Row],[Recovered Date]]="",IF(DetailsTable[[#This Row],[Deceased Date]]="","Yes","No"),"No"),"")</f>
        <v/>
      </c>
      <c r="N28" s="6" t="str">
        <f>IF(DetailsTable[[#This Row],[Flat No.]]&lt;&gt;"", VLOOKUP(DetailsTable[[#This Row],[Flat No.]],FlatsMappingTable[],4,FALSE),"")</f>
        <v/>
      </c>
      <c r="O28" s="4" t="str">
        <f>IF(DetailsTable[[#This Row],[Flat No.]]&lt;&gt;"", VLOOKUP(DetailsTable[[#This Row],[Flat No.]],FlatsMappingTable[],2,FALSE),"")</f>
        <v/>
      </c>
      <c r="P28" s="4" t="str">
        <f>IF(DetailsTable[[#This Row],[Flat No.]]&lt;&gt;"", VLOOKUP(DetailsTable[[#This Row],[Flat No.]],FlatsMappingTable[],3,FALSE),"")</f>
        <v/>
      </c>
      <c r="Q28" s="22" t="str">
        <f>IF(DetailsTable[[#This Row],[DOB]]&lt;&gt;"",IF(DetailsTable[[#This Row],[Positive Date]]&lt;&gt;"",DATEDIF(DetailsTable[[#This Row],[DOB]],DetailsTable[[#This Row],[Positive Date]],"Y"),""),"")</f>
        <v/>
      </c>
      <c r="R28" s="22" t="str">
        <f>IF(DetailsTable[[#This Row],[Positive Date]]&lt;&gt;"",YEAR(DetailsTable[[#This Row],[Positive Date]]),"")</f>
        <v/>
      </c>
      <c r="S28" s="19" t="str">
        <f>TEXT(IF(DetailsTable[[#This Row],[Positive Date]]&lt;&gt;"",MONTH(DetailsTable[[#This Row],[Positive Date]])*28,""),"mmm")</f>
        <v/>
      </c>
      <c r="T28" s="19" t="str">
        <f>IF(DetailsTable[[#This Row],[Month]]&lt;&gt;"", _xlfn.CONCAT(DetailsTable[[#This Row],[Month]],"-",DetailsTable[[#This Row],[Year]]),"")</f>
        <v/>
      </c>
      <c r="U28" s="19" t="str">
        <f>IF(DetailsTable[[#This Row],[Positive Date]]&lt;&gt;"",IF(DetailsTable[[#This Row],[Recovered Date]]&lt;&gt;"",DATEDIF(DetailsTable[[#This Row],[Positive Date]],DetailsTable[[#This Row],[Recovered Date]],"D"),""),"")</f>
        <v/>
      </c>
      <c r="V28" s="19" t="str">
        <f>IF(DetailsTable[[#This Row],[Age]]&lt;&gt;"", VLOOKUP(ROUNDDOWN(DetailsTable[[#This Row],[Age]],-1)+1,AgeBandBasedDetails[[Start Age]:[Age Band]],3,FALSE),"")</f>
        <v/>
      </c>
    </row>
    <row r="29" spans="1:22" x14ac:dyDescent="0.25">
      <c r="A29" s="6" t="str">
        <f>IF(DetailsTable[[#This Row],[Person Name]]&lt;&gt;"",A28+1,"")</f>
        <v/>
      </c>
      <c r="B29" s="3"/>
      <c r="C29" s="8"/>
      <c r="D29" s="17"/>
      <c r="E29" s="3"/>
      <c r="F29" s="16"/>
      <c r="G29" s="16"/>
      <c r="H29" s="16"/>
      <c r="I29" s="16"/>
      <c r="J29" s="16"/>
      <c r="K29" s="16"/>
      <c r="L29" s="46"/>
      <c r="M29" s="40" t="str">
        <f>IF(DetailsTable[[#This Row],[Positive Date]]&lt;&gt;"", IF(DetailsTable[[#This Row],[Recovered Date]]="",IF(DetailsTable[[#This Row],[Deceased Date]]="","Yes","No"),"No"),"")</f>
        <v/>
      </c>
      <c r="N29" s="6" t="str">
        <f>IF(DetailsTable[[#This Row],[Flat No.]]&lt;&gt;"", VLOOKUP(DetailsTable[[#This Row],[Flat No.]],FlatsMappingTable[],4,FALSE),"")</f>
        <v/>
      </c>
      <c r="O29" s="4" t="str">
        <f>IF(DetailsTable[[#This Row],[Flat No.]]&lt;&gt;"", VLOOKUP(DetailsTable[[#This Row],[Flat No.]],FlatsMappingTable[],2,FALSE),"")</f>
        <v/>
      </c>
      <c r="P29" s="4" t="str">
        <f>IF(DetailsTable[[#This Row],[Flat No.]]&lt;&gt;"", VLOOKUP(DetailsTable[[#This Row],[Flat No.]],FlatsMappingTable[],3,FALSE),"")</f>
        <v/>
      </c>
      <c r="Q29" s="22" t="str">
        <f>IF(DetailsTable[[#This Row],[DOB]]&lt;&gt;"",IF(DetailsTable[[#This Row],[Positive Date]]&lt;&gt;"",DATEDIF(DetailsTable[[#This Row],[DOB]],DetailsTable[[#This Row],[Positive Date]],"Y"),""),"")</f>
        <v/>
      </c>
      <c r="R29" s="22" t="str">
        <f>IF(DetailsTable[[#This Row],[Positive Date]]&lt;&gt;"",YEAR(DetailsTable[[#This Row],[Positive Date]]),"")</f>
        <v/>
      </c>
      <c r="S29" s="19" t="str">
        <f>TEXT(IF(DetailsTable[[#This Row],[Positive Date]]&lt;&gt;"",MONTH(DetailsTable[[#This Row],[Positive Date]])*28,""),"mmm")</f>
        <v/>
      </c>
      <c r="T29" s="19" t="str">
        <f>IF(DetailsTable[[#This Row],[Month]]&lt;&gt;"", _xlfn.CONCAT(DetailsTable[[#This Row],[Month]],"-",DetailsTable[[#This Row],[Year]]),"")</f>
        <v/>
      </c>
      <c r="U29" s="19" t="str">
        <f>IF(DetailsTable[[#This Row],[Positive Date]]&lt;&gt;"",IF(DetailsTable[[#This Row],[Recovered Date]]&lt;&gt;"",DATEDIF(DetailsTable[[#This Row],[Positive Date]],DetailsTable[[#This Row],[Recovered Date]],"D"),""),"")</f>
        <v/>
      </c>
      <c r="V29" s="19" t="str">
        <f>IF(DetailsTable[[#This Row],[Age]]&lt;&gt;"", VLOOKUP(ROUNDDOWN(DetailsTable[[#This Row],[Age]],-1)+1,AgeBandBasedDetails[[Start Age]:[Age Band]],3,FALSE),"")</f>
        <v/>
      </c>
    </row>
    <row r="30" spans="1:22" x14ac:dyDescent="0.25">
      <c r="A30" s="6" t="str">
        <f>IF(DetailsTable[[#This Row],[Person Name]]&lt;&gt;"",A29+1,"")</f>
        <v/>
      </c>
      <c r="B30" s="3"/>
      <c r="C30" s="8"/>
      <c r="D30" s="17"/>
      <c r="E30" s="3"/>
      <c r="F30" s="16"/>
      <c r="G30" s="16"/>
      <c r="H30" s="16"/>
      <c r="I30" s="16"/>
      <c r="J30" s="16"/>
      <c r="K30" s="16"/>
      <c r="L30" s="46"/>
      <c r="M30" s="40" t="str">
        <f>IF(DetailsTable[[#This Row],[Positive Date]]&lt;&gt;"", IF(DetailsTable[[#This Row],[Recovered Date]]="",IF(DetailsTable[[#This Row],[Deceased Date]]="","Yes","No"),"No"),"")</f>
        <v/>
      </c>
      <c r="N30" s="6" t="str">
        <f>IF(DetailsTable[[#This Row],[Flat No.]]&lt;&gt;"", VLOOKUP(DetailsTable[[#This Row],[Flat No.]],FlatsMappingTable[],4,FALSE),"")</f>
        <v/>
      </c>
      <c r="O30" s="4" t="str">
        <f>IF(DetailsTable[[#This Row],[Flat No.]]&lt;&gt;"", VLOOKUP(DetailsTable[[#This Row],[Flat No.]],FlatsMappingTable[],2,FALSE),"")</f>
        <v/>
      </c>
      <c r="P30" s="4" t="str">
        <f>IF(DetailsTable[[#This Row],[Flat No.]]&lt;&gt;"", VLOOKUP(DetailsTable[[#This Row],[Flat No.]],FlatsMappingTable[],3,FALSE),"")</f>
        <v/>
      </c>
      <c r="Q30" s="22" t="str">
        <f>IF(DetailsTable[[#This Row],[DOB]]&lt;&gt;"",IF(DetailsTable[[#This Row],[Positive Date]]&lt;&gt;"",DATEDIF(DetailsTable[[#This Row],[DOB]],DetailsTable[[#This Row],[Positive Date]],"Y"),""),"")</f>
        <v/>
      </c>
      <c r="R30" s="22" t="str">
        <f>IF(DetailsTable[[#This Row],[Positive Date]]&lt;&gt;"",YEAR(DetailsTable[[#This Row],[Positive Date]]),"")</f>
        <v/>
      </c>
      <c r="S30" s="19" t="str">
        <f>TEXT(IF(DetailsTable[[#This Row],[Positive Date]]&lt;&gt;"",MONTH(DetailsTable[[#This Row],[Positive Date]])*28,""),"mmm")</f>
        <v/>
      </c>
      <c r="T30" s="19" t="str">
        <f>IF(DetailsTable[[#This Row],[Month]]&lt;&gt;"", _xlfn.CONCAT(DetailsTable[[#This Row],[Month]],"-",DetailsTable[[#This Row],[Year]]),"")</f>
        <v/>
      </c>
      <c r="U30" s="19" t="str">
        <f>IF(DetailsTable[[#This Row],[Positive Date]]&lt;&gt;"",IF(DetailsTable[[#This Row],[Recovered Date]]&lt;&gt;"",DATEDIF(DetailsTable[[#This Row],[Positive Date]],DetailsTable[[#This Row],[Recovered Date]],"D"),""),"")</f>
        <v/>
      </c>
      <c r="V30" s="19" t="str">
        <f>IF(DetailsTable[[#This Row],[Age]]&lt;&gt;"", VLOOKUP(ROUNDDOWN(DetailsTable[[#This Row],[Age]],-1)+1,AgeBandBasedDetails[[Start Age]:[Age Band]],3,FALSE),"")</f>
        <v/>
      </c>
    </row>
    <row r="31" spans="1:22" x14ac:dyDescent="0.25">
      <c r="A31" s="6" t="str">
        <f>IF(DetailsTable[[#This Row],[Person Name]]&lt;&gt;"",A30+1,"")</f>
        <v/>
      </c>
      <c r="B31" s="3"/>
      <c r="C31" s="8"/>
      <c r="D31" s="17"/>
      <c r="E31" s="3"/>
      <c r="F31" s="16"/>
      <c r="G31" s="16"/>
      <c r="H31" s="16"/>
      <c r="I31" s="16"/>
      <c r="J31" s="16"/>
      <c r="K31" s="16"/>
      <c r="L31" s="46"/>
      <c r="M31" s="40" t="str">
        <f>IF(DetailsTable[[#This Row],[Positive Date]]&lt;&gt;"", IF(DetailsTable[[#This Row],[Recovered Date]]="",IF(DetailsTable[[#This Row],[Deceased Date]]="","Yes","No"),"No"),"")</f>
        <v/>
      </c>
      <c r="N31" s="6" t="str">
        <f>IF(DetailsTable[[#This Row],[Flat No.]]&lt;&gt;"", VLOOKUP(DetailsTable[[#This Row],[Flat No.]],FlatsMappingTable[],4,FALSE),"")</f>
        <v/>
      </c>
      <c r="O31" s="4" t="str">
        <f>IF(DetailsTable[[#This Row],[Flat No.]]&lt;&gt;"", VLOOKUP(DetailsTable[[#This Row],[Flat No.]],FlatsMappingTable[],2,FALSE),"")</f>
        <v/>
      </c>
      <c r="P31" s="4" t="str">
        <f>IF(DetailsTable[[#This Row],[Flat No.]]&lt;&gt;"", VLOOKUP(DetailsTable[[#This Row],[Flat No.]],FlatsMappingTable[],3,FALSE),"")</f>
        <v/>
      </c>
      <c r="Q31" s="22" t="str">
        <f>IF(DetailsTable[[#This Row],[DOB]]&lt;&gt;"",IF(DetailsTable[[#This Row],[Positive Date]]&lt;&gt;"",DATEDIF(DetailsTable[[#This Row],[DOB]],DetailsTable[[#This Row],[Positive Date]],"Y"),""),"")</f>
        <v/>
      </c>
      <c r="R31" s="22" t="str">
        <f>IF(DetailsTable[[#This Row],[Positive Date]]&lt;&gt;"",YEAR(DetailsTable[[#This Row],[Positive Date]]),"")</f>
        <v/>
      </c>
      <c r="S31" s="19" t="str">
        <f>TEXT(IF(DetailsTable[[#This Row],[Positive Date]]&lt;&gt;"",MONTH(DetailsTable[[#This Row],[Positive Date]])*28,""),"mmm")</f>
        <v/>
      </c>
      <c r="T31" s="19" t="str">
        <f>IF(DetailsTable[[#This Row],[Month]]&lt;&gt;"", _xlfn.CONCAT(DetailsTable[[#This Row],[Month]],"-",DetailsTable[[#This Row],[Year]]),"")</f>
        <v/>
      </c>
      <c r="U31" s="19" t="str">
        <f>IF(DetailsTable[[#This Row],[Positive Date]]&lt;&gt;"",IF(DetailsTable[[#This Row],[Recovered Date]]&lt;&gt;"",DATEDIF(DetailsTable[[#This Row],[Positive Date]],DetailsTable[[#This Row],[Recovered Date]],"D"),""),"")</f>
        <v/>
      </c>
      <c r="V31" s="19" t="str">
        <f>IF(DetailsTable[[#This Row],[Age]]&lt;&gt;"", VLOOKUP(ROUNDDOWN(DetailsTable[[#This Row],[Age]],-1)+1,AgeBandBasedDetails[[Start Age]:[Age Band]],3,FALSE),"")</f>
        <v/>
      </c>
    </row>
    <row r="32" spans="1:22" x14ac:dyDescent="0.25">
      <c r="A32" s="6" t="str">
        <f>IF(DetailsTable[[#This Row],[Person Name]]&lt;&gt;"",A31+1,"")</f>
        <v/>
      </c>
      <c r="B32" s="3"/>
      <c r="C32" s="8"/>
      <c r="D32" s="17"/>
      <c r="E32" s="3"/>
      <c r="F32" s="16"/>
      <c r="G32" s="16"/>
      <c r="H32" s="16"/>
      <c r="I32" s="16"/>
      <c r="J32" s="16"/>
      <c r="K32" s="16"/>
      <c r="L32" s="46"/>
      <c r="M32" s="40" t="str">
        <f>IF(DetailsTable[[#This Row],[Positive Date]]&lt;&gt;"", IF(DetailsTable[[#This Row],[Recovered Date]]="",IF(DetailsTable[[#This Row],[Deceased Date]]="","Yes","No"),"No"),"")</f>
        <v/>
      </c>
      <c r="N32" s="6" t="str">
        <f>IF(DetailsTable[[#This Row],[Flat No.]]&lt;&gt;"", VLOOKUP(DetailsTable[[#This Row],[Flat No.]],FlatsMappingTable[],4,FALSE),"")</f>
        <v/>
      </c>
      <c r="O32" s="4" t="str">
        <f>IF(DetailsTable[[#This Row],[Flat No.]]&lt;&gt;"", VLOOKUP(DetailsTable[[#This Row],[Flat No.]],FlatsMappingTable[],2,FALSE),"")</f>
        <v/>
      </c>
      <c r="P32" s="4" t="str">
        <f>IF(DetailsTable[[#This Row],[Flat No.]]&lt;&gt;"", VLOOKUP(DetailsTable[[#This Row],[Flat No.]],FlatsMappingTable[],3,FALSE),"")</f>
        <v/>
      </c>
      <c r="Q32" s="22" t="str">
        <f>IF(DetailsTable[[#This Row],[DOB]]&lt;&gt;"",IF(DetailsTable[[#This Row],[Positive Date]]&lt;&gt;"",DATEDIF(DetailsTable[[#This Row],[DOB]],DetailsTable[[#This Row],[Positive Date]],"Y"),""),"")</f>
        <v/>
      </c>
      <c r="R32" s="22" t="str">
        <f>IF(DetailsTable[[#This Row],[Positive Date]]&lt;&gt;"",YEAR(DetailsTable[[#This Row],[Positive Date]]),"")</f>
        <v/>
      </c>
      <c r="S32" s="19" t="str">
        <f>TEXT(IF(DetailsTable[[#This Row],[Positive Date]]&lt;&gt;"",MONTH(DetailsTable[[#This Row],[Positive Date]])*28,""),"mmm")</f>
        <v/>
      </c>
      <c r="T32" s="19" t="str">
        <f>IF(DetailsTable[[#This Row],[Month]]&lt;&gt;"", _xlfn.CONCAT(DetailsTable[[#This Row],[Month]],"-",DetailsTable[[#This Row],[Year]]),"")</f>
        <v/>
      </c>
      <c r="U32" s="19" t="str">
        <f>IF(DetailsTable[[#This Row],[Positive Date]]&lt;&gt;"",IF(DetailsTable[[#This Row],[Recovered Date]]&lt;&gt;"",DATEDIF(DetailsTable[[#This Row],[Positive Date]],DetailsTable[[#This Row],[Recovered Date]],"D"),""),"")</f>
        <v/>
      </c>
      <c r="V32" s="19" t="str">
        <f>IF(DetailsTable[[#This Row],[Age]]&lt;&gt;"", VLOOKUP(ROUNDDOWN(DetailsTable[[#This Row],[Age]],-1)+1,AgeBandBasedDetails[[Start Age]:[Age Band]],3,FALSE),"")</f>
        <v/>
      </c>
    </row>
    <row r="33" spans="1:22" x14ac:dyDescent="0.25">
      <c r="A33" s="6" t="str">
        <f>IF(DetailsTable[[#This Row],[Person Name]]&lt;&gt;"",A32+1,"")</f>
        <v/>
      </c>
      <c r="B33" s="3"/>
      <c r="C33" s="8"/>
      <c r="D33" s="17"/>
      <c r="E33" s="3"/>
      <c r="F33" s="16"/>
      <c r="G33" s="16"/>
      <c r="H33" s="16"/>
      <c r="I33" s="16"/>
      <c r="J33" s="16"/>
      <c r="K33" s="16"/>
      <c r="L33" s="46"/>
      <c r="M33" s="40" t="str">
        <f>IF(DetailsTable[[#This Row],[Positive Date]]&lt;&gt;"", IF(DetailsTable[[#This Row],[Recovered Date]]="",IF(DetailsTable[[#This Row],[Deceased Date]]="","Yes","No"),"No"),"")</f>
        <v/>
      </c>
      <c r="N33" s="6" t="str">
        <f>IF(DetailsTable[[#This Row],[Flat No.]]&lt;&gt;"", VLOOKUP(DetailsTable[[#This Row],[Flat No.]],FlatsMappingTable[],4,FALSE),"")</f>
        <v/>
      </c>
      <c r="O33" s="4" t="str">
        <f>IF(DetailsTable[[#This Row],[Flat No.]]&lt;&gt;"", VLOOKUP(DetailsTable[[#This Row],[Flat No.]],FlatsMappingTable[],2,FALSE),"")</f>
        <v/>
      </c>
      <c r="P33" s="4" t="str">
        <f>IF(DetailsTable[[#This Row],[Flat No.]]&lt;&gt;"", VLOOKUP(DetailsTable[[#This Row],[Flat No.]],FlatsMappingTable[],3,FALSE),"")</f>
        <v/>
      </c>
      <c r="Q33" s="22" t="str">
        <f>IF(DetailsTable[[#This Row],[DOB]]&lt;&gt;"",IF(DetailsTable[[#This Row],[Positive Date]]&lt;&gt;"",DATEDIF(DetailsTable[[#This Row],[DOB]],DetailsTable[[#This Row],[Positive Date]],"Y"),""),"")</f>
        <v/>
      </c>
      <c r="R33" s="22" t="str">
        <f>IF(DetailsTable[[#This Row],[Positive Date]]&lt;&gt;"",YEAR(DetailsTable[[#This Row],[Positive Date]]),"")</f>
        <v/>
      </c>
      <c r="S33" s="19" t="str">
        <f>TEXT(IF(DetailsTable[[#This Row],[Positive Date]]&lt;&gt;"",MONTH(DetailsTable[[#This Row],[Positive Date]])*28,""),"mmm")</f>
        <v/>
      </c>
      <c r="T33" s="19" t="str">
        <f>IF(DetailsTable[[#This Row],[Month]]&lt;&gt;"", _xlfn.CONCAT(DetailsTable[[#This Row],[Month]],"-",DetailsTable[[#This Row],[Year]]),"")</f>
        <v/>
      </c>
      <c r="U33" s="19" t="str">
        <f>IF(DetailsTable[[#This Row],[Positive Date]]&lt;&gt;"",IF(DetailsTable[[#This Row],[Recovered Date]]&lt;&gt;"",DATEDIF(DetailsTable[[#This Row],[Positive Date]],DetailsTable[[#This Row],[Recovered Date]],"D"),""),"")</f>
        <v/>
      </c>
      <c r="V33" s="19" t="str">
        <f>IF(DetailsTable[[#This Row],[Age]]&lt;&gt;"", VLOOKUP(ROUNDDOWN(DetailsTable[[#This Row],[Age]],-1)+1,AgeBandBasedDetails[[Start Age]:[Age Band]],3,FALSE),"")</f>
        <v/>
      </c>
    </row>
    <row r="34" spans="1:22" x14ac:dyDescent="0.25">
      <c r="A34" s="6" t="str">
        <f>IF(DetailsTable[[#This Row],[Person Name]]&lt;&gt;"",A33+1,"")</f>
        <v/>
      </c>
      <c r="B34" s="3"/>
      <c r="C34" s="8"/>
      <c r="D34" s="17"/>
      <c r="E34" s="3"/>
      <c r="F34" s="16"/>
      <c r="G34" s="16"/>
      <c r="H34" s="16"/>
      <c r="I34" s="16"/>
      <c r="J34" s="16"/>
      <c r="K34" s="16"/>
      <c r="L34" s="46"/>
      <c r="M34" s="40" t="str">
        <f>IF(DetailsTable[[#This Row],[Positive Date]]&lt;&gt;"", IF(DetailsTable[[#This Row],[Recovered Date]]="",IF(DetailsTable[[#This Row],[Deceased Date]]="","Yes","No"),"No"),"")</f>
        <v/>
      </c>
      <c r="N34" s="6" t="str">
        <f>IF(DetailsTable[[#This Row],[Flat No.]]&lt;&gt;"", VLOOKUP(DetailsTable[[#This Row],[Flat No.]],FlatsMappingTable[],4,FALSE),"")</f>
        <v/>
      </c>
      <c r="O34" s="4" t="str">
        <f>IF(DetailsTable[[#This Row],[Flat No.]]&lt;&gt;"", VLOOKUP(DetailsTable[[#This Row],[Flat No.]],FlatsMappingTable[],2,FALSE),"")</f>
        <v/>
      </c>
      <c r="P34" s="4" t="str">
        <f>IF(DetailsTable[[#This Row],[Flat No.]]&lt;&gt;"", VLOOKUP(DetailsTable[[#This Row],[Flat No.]],FlatsMappingTable[],3,FALSE),"")</f>
        <v/>
      </c>
      <c r="Q34" s="22" t="str">
        <f>IF(DetailsTable[[#This Row],[DOB]]&lt;&gt;"",IF(DetailsTable[[#This Row],[Positive Date]]&lt;&gt;"",DATEDIF(DetailsTable[[#This Row],[DOB]],DetailsTable[[#This Row],[Positive Date]],"Y"),""),"")</f>
        <v/>
      </c>
      <c r="R34" s="22" t="str">
        <f>IF(DetailsTable[[#This Row],[Positive Date]]&lt;&gt;"",YEAR(DetailsTable[[#This Row],[Positive Date]]),"")</f>
        <v/>
      </c>
      <c r="S34" s="19" t="str">
        <f>TEXT(IF(DetailsTable[[#This Row],[Positive Date]]&lt;&gt;"",MONTH(DetailsTable[[#This Row],[Positive Date]])*28,""),"mmm")</f>
        <v/>
      </c>
      <c r="T34" s="19" t="str">
        <f>IF(DetailsTable[[#This Row],[Month]]&lt;&gt;"", _xlfn.CONCAT(DetailsTable[[#This Row],[Month]],"-",DetailsTable[[#This Row],[Year]]),"")</f>
        <v/>
      </c>
      <c r="U34" s="19" t="str">
        <f>IF(DetailsTable[[#This Row],[Positive Date]]&lt;&gt;"",IF(DetailsTable[[#This Row],[Recovered Date]]&lt;&gt;"",DATEDIF(DetailsTable[[#This Row],[Positive Date]],DetailsTable[[#This Row],[Recovered Date]],"D"),""),"")</f>
        <v/>
      </c>
      <c r="V34" s="19" t="str">
        <f>IF(DetailsTable[[#This Row],[Age]]&lt;&gt;"", VLOOKUP(ROUNDDOWN(DetailsTable[[#This Row],[Age]],-1)+1,AgeBandBasedDetails[[Start Age]:[Age Band]],3,FALSE),"")</f>
        <v/>
      </c>
    </row>
    <row r="35" spans="1:22" x14ac:dyDescent="0.25">
      <c r="A35" s="6" t="str">
        <f>IF(DetailsTable[[#This Row],[Person Name]]&lt;&gt;"",A34+1,"")</f>
        <v/>
      </c>
      <c r="B35" s="3"/>
      <c r="C35" s="8"/>
      <c r="D35" s="17"/>
      <c r="E35" s="3"/>
      <c r="F35" s="16"/>
      <c r="G35" s="16"/>
      <c r="H35" s="16"/>
      <c r="I35" s="16"/>
      <c r="J35" s="16"/>
      <c r="K35" s="16"/>
      <c r="L35" s="46"/>
      <c r="M35" s="40" t="str">
        <f>IF(DetailsTable[[#This Row],[Positive Date]]&lt;&gt;"", IF(DetailsTable[[#This Row],[Recovered Date]]="",IF(DetailsTable[[#This Row],[Deceased Date]]="","Yes","No"),"No"),"")</f>
        <v/>
      </c>
      <c r="N35" s="6" t="str">
        <f>IF(DetailsTable[[#This Row],[Flat No.]]&lt;&gt;"", VLOOKUP(DetailsTable[[#This Row],[Flat No.]],FlatsMappingTable[],4,FALSE),"")</f>
        <v/>
      </c>
      <c r="O35" s="4" t="str">
        <f>IF(DetailsTable[[#This Row],[Flat No.]]&lt;&gt;"", VLOOKUP(DetailsTable[[#This Row],[Flat No.]],FlatsMappingTable[],2,FALSE),"")</f>
        <v/>
      </c>
      <c r="P35" s="4" t="str">
        <f>IF(DetailsTable[[#This Row],[Flat No.]]&lt;&gt;"", VLOOKUP(DetailsTable[[#This Row],[Flat No.]],FlatsMappingTable[],3,FALSE),"")</f>
        <v/>
      </c>
      <c r="Q35" s="22" t="str">
        <f>IF(DetailsTable[[#This Row],[DOB]]&lt;&gt;"",IF(DetailsTable[[#This Row],[Positive Date]]&lt;&gt;"",DATEDIF(DetailsTable[[#This Row],[DOB]],DetailsTable[[#This Row],[Positive Date]],"Y"),""),"")</f>
        <v/>
      </c>
      <c r="R35" s="22" t="str">
        <f>IF(DetailsTable[[#This Row],[Positive Date]]&lt;&gt;"",YEAR(DetailsTable[[#This Row],[Positive Date]]),"")</f>
        <v/>
      </c>
      <c r="S35" s="19" t="str">
        <f>TEXT(IF(DetailsTable[[#This Row],[Positive Date]]&lt;&gt;"",MONTH(DetailsTable[[#This Row],[Positive Date]])*28,""),"mmm")</f>
        <v/>
      </c>
      <c r="T35" s="19" t="str">
        <f>IF(DetailsTable[[#This Row],[Month]]&lt;&gt;"", _xlfn.CONCAT(DetailsTable[[#This Row],[Month]],"-",DetailsTable[[#This Row],[Year]]),"")</f>
        <v/>
      </c>
      <c r="U35" s="19" t="str">
        <f>IF(DetailsTable[[#This Row],[Positive Date]]&lt;&gt;"",IF(DetailsTable[[#This Row],[Recovered Date]]&lt;&gt;"",DATEDIF(DetailsTable[[#This Row],[Positive Date]],DetailsTable[[#This Row],[Recovered Date]],"D"),""),"")</f>
        <v/>
      </c>
      <c r="V35" s="19" t="str">
        <f>IF(DetailsTable[[#This Row],[Age]]&lt;&gt;"", VLOOKUP(ROUNDDOWN(DetailsTable[[#This Row],[Age]],-1)+1,AgeBandBasedDetails[[Start Age]:[Age Band]],3,FALSE),"")</f>
        <v/>
      </c>
    </row>
    <row r="36" spans="1:22" x14ac:dyDescent="0.25">
      <c r="A36" s="7" t="str">
        <f>IF(DetailsTable[[#This Row],[Person Name]]&lt;&gt;"",A35+1,"")</f>
        <v/>
      </c>
      <c r="B36" s="8"/>
      <c r="C36" s="8"/>
      <c r="D36" s="17"/>
      <c r="E36" s="8"/>
      <c r="F36" s="17"/>
      <c r="G36" s="16"/>
      <c r="H36" s="17"/>
      <c r="I36" s="17"/>
      <c r="J36" s="16"/>
      <c r="K36" s="17"/>
      <c r="L36" s="47"/>
      <c r="M36" s="40" t="str">
        <f>IF(DetailsTable[[#This Row],[Positive Date]]&lt;&gt;"", IF(DetailsTable[[#This Row],[Recovered Date]]="",IF(DetailsTable[[#This Row],[Deceased Date]]="","Yes","No"),"No"),"")</f>
        <v/>
      </c>
      <c r="N36" s="7" t="str">
        <f>IF(DetailsTable[[#This Row],[Flat No.]]&lt;&gt;"", VLOOKUP(DetailsTable[[#This Row],[Flat No.]],FlatsMappingTable[],4,FALSE),"")</f>
        <v/>
      </c>
      <c r="O36" s="4" t="str">
        <f>IF(DetailsTable[[#This Row],[Flat No.]]&lt;&gt;"", VLOOKUP(DetailsTable[[#This Row],[Flat No.]],FlatsMappingTable[],2,FALSE),"")</f>
        <v/>
      </c>
      <c r="P36" s="4" t="str">
        <f>IF(DetailsTable[[#This Row],[Flat No.]]&lt;&gt;"", VLOOKUP(DetailsTable[[#This Row],[Flat No.]],FlatsMappingTable[],3,FALSE),"")</f>
        <v/>
      </c>
      <c r="Q36" s="23" t="str">
        <f>IF(DetailsTable[[#This Row],[DOB]]&lt;&gt;"",IF(DetailsTable[[#This Row],[Positive Date]]&lt;&gt;"",DATEDIF(DetailsTable[[#This Row],[DOB]],DetailsTable[[#This Row],[Positive Date]],"Y"),""),"")</f>
        <v/>
      </c>
      <c r="R36" s="23" t="str">
        <f>IF(DetailsTable[[#This Row],[Positive Date]]&lt;&gt;"",YEAR(DetailsTable[[#This Row],[Positive Date]]),"")</f>
        <v/>
      </c>
      <c r="S36" s="21" t="str">
        <f>TEXT(IF(DetailsTable[[#This Row],[Positive Date]]&lt;&gt;"",MONTH(DetailsTable[[#This Row],[Positive Date]])*28,""),"mmm")</f>
        <v/>
      </c>
      <c r="T36" s="21" t="str">
        <f>IF(DetailsTable[[#This Row],[Month]]&lt;&gt;"", _xlfn.CONCAT(DetailsTable[[#This Row],[Month]],"-",DetailsTable[[#This Row],[Year]]),"")</f>
        <v/>
      </c>
      <c r="U36" s="21" t="str">
        <f>IF(DetailsTable[[#This Row],[Positive Date]]&lt;&gt;"",IF(DetailsTable[[#This Row],[Recovered Date]]&lt;&gt;"",DATEDIF(DetailsTable[[#This Row],[Positive Date]],DetailsTable[[#This Row],[Recovered Date]],"D"),""),"")</f>
        <v/>
      </c>
      <c r="V36" s="21" t="str">
        <f>IF(DetailsTable[[#This Row],[Age]]&lt;&gt;"", VLOOKUP(ROUNDDOWN(DetailsTable[[#This Row],[Age]],-1)+1,AgeBandBasedDetails[[Start Age]:[Age Band]],3,FALSE),"")</f>
        <v/>
      </c>
    </row>
    <row r="37" spans="1:22" x14ac:dyDescent="0.25">
      <c r="A37" s="6" t="str">
        <f>IF(DetailsTable[[#This Row],[Person Name]]&lt;&gt;"",A36+1,"")</f>
        <v/>
      </c>
      <c r="B37" s="3"/>
      <c r="C37" s="3"/>
      <c r="D37" s="16"/>
      <c r="E37" s="3"/>
      <c r="F37" s="16"/>
      <c r="G37" s="16"/>
      <c r="H37" s="16"/>
      <c r="I37" s="16"/>
      <c r="J37" s="16"/>
      <c r="K37" s="16"/>
      <c r="L37" s="46"/>
      <c r="M37" s="40" t="str">
        <f>IF(DetailsTable[[#This Row],[Positive Date]]&lt;&gt;"", IF(DetailsTable[[#This Row],[Recovered Date]]="",IF(DetailsTable[[#This Row],[Deceased Date]]="","Yes","No"),"No"),"")</f>
        <v/>
      </c>
      <c r="N37" s="50" t="str">
        <f>IF(DetailsTable[[#This Row],[Flat No.]]&lt;&gt;"", VLOOKUP(DetailsTable[[#This Row],[Flat No.]],FlatsMappingTable[],4,FALSE),"")</f>
        <v/>
      </c>
      <c r="O37" s="22" t="str">
        <f>IF(DetailsTable[[#This Row],[Flat No.]]&lt;&gt;"", VLOOKUP(DetailsTable[[#This Row],[Flat No.]],FlatsMappingTable[],2,FALSE),"")</f>
        <v/>
      </c>
      <c r="P37" s="22" t="str">
        <f>IF(DetailsTable[[#This Row],[Flat No.]]&lt;&gt;"", VLOOKUP(DetailsTable[[#This Row],[Flat No.]],FlatsMappingTable[],3,FALSE),"")</f>
        <v/>
      </c>
      <c r="Q37" s="22" t="str">
        <f>IF(DetailsTable[[#This Row],[DOB]]&lt;&gt;"",IF(DetailsTable[[#This Row],[Positive Date]]&lt;&gt;"",DATEDIF(DetailsTable[[#This Row],[DOB]],DetailsTable[[#This Row],[Positive Date]],"Y"),""),"")</f>
        <v/>
      </c>
      <c r="R37" s="22" t="str">
        <f>IF(DetailsTable[[#This Row],[Positive Date]]&lt;&gt;"",YEAR(DetailsTable[[#This Row],[Positive Date]]),"")</f>
        <v/>
      </c>
      <c r="S37" s="19" t="str">
        <f>TEXT(IF(DetailsTable[[#This Row],[Positive Date]]&lt;&gt;"",MONTH(DetailsTable[[#This Row],[Positive Date]])*28,""),"mmm")</f>
        <v/>
      </c>
      <c r="T37" s="19" t="str">
        <f>IF(DetailsTable[[#This Row],[Month]]&lt;&gt;"", _xlfn.CONCAT(DetailsTable[[#This Row],[Month]],"-",DetailsTable[[#This Row],[Year]]),"")</f>
        <v/>
      </c>
      <c r="U37" s="19" t="str">
        <f>IF(DetailsTable[[#This Row],[Positive Date]]&lt;&gt;"",IF(DetailsTable[[#This Row],[Recovered Date]]&lt;&gt;"",DATEDIF(DetailsTable[[#This Row],[Positive Date]],DetailsTable[[#This Row],[Recovered Date]],"D"),""),"")</f>
        <v/>
      </c>
      <c r="V37" s="19" t="str">
        <f>IF(DetailsTable[[#This Row],[Age]]&lt;&gt;"", VLOOKUP(ROUNDDOWN(DetailsTable[[#This Row],[Age]],-1)+1,AgeBandBasedDetails[[Start Age]:[Age Band]],3,FALSE),"")</f>
        <v/>
      </c>
    </row>
    <row r="38" spans="1:22" x14ac:dyDescent="0.25">
      <c r="A38" s="6" t="str">
        <f>IF(DetailsTable[[#This Row],[Person Name]]&lt;&gt;"",A37+1,"")</f>
        <v/>
      </c>
      <c r="B38" s="3"/>
      <c r="C38" s="3"/>
      <c r="D38" s="16"/>
      <c r="E38" s="3"/>
      <c r="F38" s="16"/>
      <c r="G38" s="16"/>
      <c r="H38" s="16"/>
      <c r="I38" s="16"/>
      <c r="J38" s="16"/>
      <c r="K38" s="16"/>
      <c r="L38" s="46"/>
      <c r="M38" s="40" t="str">
        <f>IF(DetailsTable[[#This Row],[Positive Date]]&lt;&gt;"", IF(DetailsTable[[#This Row],[Recovered Date]]="",IF(DetailsTable[[#This Row],[Deceased Date]]="","Yes","No"),"No"),"")</f>
        <v/>
      </c>
      <c r="N38" s="50" t="str">
        <f>IF(DetailsTable[[#This Row],[Flat No.]]&lt;&gt;"", VLOOKUP(DetailsTable[[#This Row],[Flat No.]],FlatsMappingTable[],4,FALSE),"")</f>
        <v/>
      </c>
      <c r="O38" s="22" t="str">
        <f>IF(DetailsTable[[#This Row],[Flat No.]]&lt;&gt;"", VLOOKUP(DetailsTable[[#This Row],[Flat No.]],FlatsMappingTable[],2,FALSE),"")</f>
        <v/>
      </c>
      <c r="P38" s="22" t="str">
        <f>IF(DetailsTable[[#This Row],[Flat No.]]&lt;&gt;"", VLOOKUP(DetailsTable[[#This Row],[Flat No.]],FlatsMappingTable[],3,FALSE),"")</f>
        <v/>
      </c>
      <c r="Q38" s="22" t="str">
        <f>IF(DetailsTable[[#This Row],[DOB]]&lt;&gt;"",IF(DetailsTable[[#This Row],[Positive Date]]&lt;&gt;"",DATEDIF(DetailsTable[[#This Row],[DOB]],DetailsTable[[#This Row],[Positive Date]],"Y"),""),"")</f>
        <v/>
      </c>
      <c r="R38" s="22" t="str">
        <f>IF(DetailsTable[[#This Row],[Positive Date]]&lt;&gt;"",YEAR(DetailsTable[[#This Row],[Positive Date]]),"")</f>
        <v/>
      </c>
      <c r="S38" s="19" t="str">
        <f>TEXT(IF(DetailsTable[[#This Row],[Positive Date]]&lt;&gt;"",MONTH(DetailsTable[[#This Row],[Positive Date]])*28,""),"mmm")</f>
        <v/>
      </c>
      <c r="T38" s="19" t="str">
        <f>IF(DetailsTable[[#This Row],[Month]]&lt;&gt;"", _xlfn.CONCAT(DetailsTable[[#This Row],[Month]],"-",DetailsTable[[#This Row],[Year]]),"")</f>
        <v/>
      </c>
      <c r="U38" s="19" t="str">
        <f>IF(DetailsTable[[#This Row],[Positive Date]]&lt;&gt;"",IF(DetailsTable[[#This Row],[Recovered Date]]&lt;&gt;"",DATEDIF(DetailsTable[[#This Row],[Positive Date]],DetailsTable[[#This Row],[Recovered Date]],"D"),""),"")</f>
        <v/>
      </c>
      <c r="V38" s="19" t="str">
        <f>IF(DetailsTable[[#This Row],[Age]]&lt;&gt;"", VLOOKUP(ROUNDDOWN(DetailsTable[[#This Row],[Age]],-1)+1,AgeBandBasedDetails[[Start Age]:[Age Band]],3,FALSE),"")</f>
        <v/>
      </c>
    </row>
    <row r="39" spans="1:22" x14ac:dyDescent="0.25">
      <c r="A39" s="6" t="str">
        <f>IF(DetailsTable[[#This Row],[Person Name]]&lt;&gt;"",A38+1,"")</f>
        <v/>
      </c>
      <c r="B39" s="3"/>
      <c r="C39" s="3"/>
      <c r="D39" s="16"/>
      <c r="E39" s="3"/>
      <c r="F39" s="16"/>
      <c r="G39" s="16"/>
      <c r="H39" s="16"/>
      <c r="I39" s="16"/>
      <c r="J39" s="16"/>
      <c r="K39" s="16"/>
      <c r="L39" s="46"/>
      <c r="M39" s="40" t="str">
        <f>IF(DetailsTable[[#This Row],[Positive Date]]&lt;&gt;"", IF(DetailsTable[[#This Row],[Recovered Date]]="",IF(DetailsTable[[#This Row],[Deceased Date]]="","Yes","No"),"No"),"")</f>
        <v/>
      </c>
      <c r="N39" s="50" t="str">
        <f>IF(DetailsTable[[#This Row],[Flat No.]]&lt;&gt;"", VLOOKUP(DetailsTable[[#This Row],[Flat No.]],FlatsMappingTable[],4,FALSE),"")</f>
        <v/>
      </c>
      <c r="O39" s="22" t="str">
        <f>IF(DetailsTable[[#This Row],[Flat No.]]&lt;&gt;"", VLOOKUP(DetailsTable[[#This Row],[Flat No.]],FlatsMappingTable[],2,FALSE),"")</f>
        <v/>
      </c>
      <c r="P39" s="22" t="str">
        <f>IF(DetailsTable[[#This Row],[Flat No.]]&lt;&gt;"", VLOOKUP(DetailsTable[[#This Row],[Flat No.]],FlatsMappingTable[],3,FALSE),"")</f>
        <v/>
      </c>
      <c r="Q39" s="22" t="str">
        <f>IF(DetailsTable[[#This Row],[DOB]]&lt;&gt;"",IF(DetailsTable[[#This Row],[Positive Date]]&lt;&gt;"",DATEDIF(DetailsTable[[#This Row],[DOB]],DetailsTable[[#This Row],[Positive Date]],"Y"),""),"")</f>
        <v/>
      </c>
      <c r="R39" s="22" t="str">
        <f>IF(DetailsTable[[#This Row],[Positive Date]]&lt;&gt;"",YEAR(DetailsTable[[#This Row],[Positive Date]]),"")</f>
        <v/>
      </c>
      <c r="S39" s="19" t="str">
        <f>TEXT(IF(DetailsTable[[#This Row],[Positive Date]]&lt;&gt;"",MONTH(DetailsTable[[#This Row],[Positive Date]])*28,""),"mmm")</f>
        <v/>
      </c>
      <c r="T39" s="19" t="str">
        <f>IF(DetailsTable[[#This Row],[Month]]&lt;&gt;"", _xlfn.CONCAT(DetailsTable[[#This Row],[Month]],"-",DetailsTable[[#This Row],[Year]]),"")</f>
        <v/>
      </c>
      <c r="U39" s="19" t="str">
        <f>IF(DetailsTable[[#This Row],[Positive Date]]&lt;&gt;"",IF(DetailsTable[[#This Row],[Recovered Date]]&lt;&gt;"",DATEDIF(DetailsTable[[#This Row],[Positive Date]],DetailsTable[[#This Row],[Recovered Date]],"D"),""),"")</f>
        <v/>
      </c>
      <c r="V39" s="19" t="str">
        <f>IF(DetailsTable[[#This Row],[Age]]&lt;&gt;"", VLOOKUP(ROUNDDOWN(DetailsTable[[#This Row],[Age]],-1)+1,AgeBandBasedDetails[[Start Age]:[Age Band]],3,FALSE),"")</f>
        <v/>
      </c>
    </row>
    <row r="40" spans="1:22" x14ac:dyDescent="0.25">
      <c r="A40" s="6" t="str">
        <f>IF(DetailsTable[[#This Row],[Person Name]]&lt;&gt;"",A39+1,"")</f>
        <v/>
      </c>
      <c r="B40" s="3"/>
      <c r="C40" s="3"/>
      <c r="D40" s="16"/>
      <c r="E40" s="3"/>
      <c r="F40" s="16"/>
      <c r="G40" s="16"/>
      <c r="H40" s="16"/>
      <c r="I40" s="16"/>
      <c r="J40" s="16"/>
      <c r="K40" s="16"/>
      <c r="L40" s="46"/>
      <c r="M40" s="40" t="str">
        <f>IF(DetailsTable[[#This Row],[Positive Date]]&lt;&gt;"", IF(DetailsTable[[#This Row],[Recovered Date]]="",IF(DetailsTable[[#This Row],[Deceased Date]]="","Yes","No"),"No"),"")</f>
        <v/>
      </c>
      <c r="N40" s="50" t="str">
        <f>IF(DetailsTable[[#This Row],[Flat No.]]&lt;&gt;"", VLOOKUP(DetailsTable[[#This Row],[Flat No.]],FlatsMappingTable[],4,FALSE),"")</f>
        <v/>
      </c>
      <c r="O40" s="22" t="str">
        <f>IF(DetailsTable[[#This Row],[Flat No.]]&lt;&gt;"", VLOOKUP(DetailsTable[[#This Row],[Flat No.]],FlatsMappingTable[],2,FALSE),"")</f>
        <v/>
      </c>
      <c r="P40" s="22" t="str">
        <f>IF(DetailsTable[[#This Row],[Flat No.]]&lt;&gt;"", VLOOKUP(DetailsTable[[#This Row],[Flat No.]],FlatsMappingTable[],3,FALSE),"")</f>
        <v/>
      </c>
      <c r="Q40" s="22" t="str">
        <f>IF(DetailsTable[[#This Row],[DOB]]&lt;&gt;"",IF(DetailsTable[[#This Row],[Positive Date]]&lt;&gt;"",DATEDIF(DetailsTable[[#This Row],[DOB]],DetailsTable[[#This Row],[Positive Date]],"Y"),""),"")</f>
        <v/>
      </c>
      <c r="R40" s="22" t="str">
        <f>IF(DetailsTable[[#This Row],[Positive Date]]&lt;&gt;"",YEAR(DetailsTable[[#This Row],[Positive Date]]),"")</f>
        <v/>
      </c>
      <c r="S40" s="19" t="str">
        <f>TEXT(IF(DetailsTable[[#This Row],[Positive Date]]&lt;&gt;"",MONTH(DetailsTable[[#This Row],[Positive Date]])*28,""),"mmm")</f>
        <v/>
      </c>
      <c r="T40" s="19" t="str">
        <f>IF(DetailsTable[[#This Row],[Month]]&lt;&gt;"", _xlfn.CONCAT(DetailsTable[[#This Row],[Month]],"-",DetailsTable[[#This Row],[Year]]),"")</f>
        <v/>
      </c>
      <c r="U40" s="19" t="str">
        <f>IF(DetailsTable[[#This Row],[Positive Date]]&lt;&gt;"",IF(DetailsTable[[#This Row],[Recovered Date]]&lt;&gt;"",DATEDIF(DetailsTable[[#This Row],[Positive Date]],DetailsTable[[#This Row],[Recovered Date]],"D"),""),"")</f>
        <v/>
      </c>
      <c r="V40" s="19" t="str">
        <f>IF(DetailsTable[[#This Row],[Age]]&lt;&gt;"", VLOOKUP(ROUNDDOWN(DetailsTable[[#This Row],[Age]],-1)+1,AgeBandBasedDetails[[Start Age]:[Age Band]],3,FALSE),"")</f>
        <v/>
      </c>
    </row>
    <row r="41" spans="1:22" x14ac:dyDescent="0.25">
      <c r="A41" s="6" t="str">
        <f>IF(DetailsTable[[#This Row],[Person Name]]&lt;&gt;"",A40+1,"")</f>
        <v/>
      </c>
      <c r="B41" s="3"/>
      <c r="C41" s="3"/>
      <c r="D41" s="16"/>
      <c r="E41" s="3"/>
      <c r="F41" s="16"/>
      <c r="G41" s="16"/>
      <c r="H41" s="16"/>
      <c r="I41" s="16"/>
      <c r="J41" s="16"/>
      <c r="K41" s="16"/>
      <c r="L41" s="46"/>
      <c r="M41" s="40" t="str">
        <f>IF(DetailsTable[[#This Row],[Positive Date]]&lt;&gt;"", IF(DetailsTable[[#This Row],[Recovered Date]]="",IF(DetailsTable[[#This Row],[Deceased Date]]="","Yes","No"),"No"),"")</f>
        <v/>
      </c>
      <c r="N41" s="50" t="str">
        <f>IF(DetailsTable[[#This Row],[Flat No.]]&lt;&gt;"", VLOOKUP(DetailsTable[[#This Row],[Flat No.]],FlatsMappingTable[],4,FALSE),"")</f>
        <v/>
      </c>
      <c r="O41" s="22" t="str">
        <f>IF(DetailsTable[[#This Row],[Flat No.]]&lt;&gt;"", VLOOKUP(DetailsTable[[#This Row],[Flat No.]],FlatsMappingTable[],2,FALSE),"")</f>
        <v/>
      </c>
      <c r="P41" s="22" t="str">
        <f>IF(DetailsTable[[#This Row],[Flat No.]]&lt;&gt;"", VLOOKUP(DetailsTable[[#This Row],[Flat No.]],FlatsMappingTable[],3,FALSE),"")</f>
        <v/>
      </c>
      <c r="Q41" s="22" t="str">
        <f>IF(DetailsTable[[#This Row],[DOB]]&lt;&gt;"",IF(DetailsTable[[#This Row],[Positive Date]]&lt;&gt;"",DATEDIF(DetailsTable[[#This Row],[DOB]],DetailsTable[[#This Row],[Positive Date]],"Y"),""),"")</f>
        <v/>
      </c>
      <c r="R41" s="22" t="str">
        <f>IF(DetailsTable[[#This Row],[Positive Date]]&lt;&gt;"",YEAR(DetailsTable[[#This Row],[Positive Date]]),"")</f>
        <v/>
      </c>
      <c r="S41" s="19" t="str">
        <f>TEXT(IF(DetailsTable[[#This Row],[Positive Date]]&lt;&gt;"",MONTH(DetailsTable[[#This Row],[Positive Date]])*28,""),"mmm")</f>
        <v/>
      </c>
      <c r="T41" s="19" t="str">
        <f>IF(DetailsTable[[#This Row],[Month]]&lt;&gt;"", _xlfn.CONCAT(DetailsTable[[#This Row],[Month]],"-",DetailsTable[[#This Row],[Year]]),"")</f>
        <v/>
      </c>
      <c r="U41" s="19" t="str">
        <f>IF(DetailsTable[[#This Row],[Positive Date]]&lt;&gt;"",IF(DetailsTable[[#This Row],[Recovered Date]]&lt;&gt;"",DATEDIF(DetailsTable[[#This Row],[Positive Date]],DetailsTable[[#This Row],[Recovered Date]],"D"),""),"")</f>
        <v/>
      </c>
      <c r="V41" s="19" t="str">
        <f>IF(DetailsTable[[#This Row],[Age]]&lt;&gt;"", VLOOKUP(ROUNDDOWN(DetailsTable[[#This Row],[Age]],-1)+1,AgeBandBasedDetails[[Start Age]:[Age Band]],3,FALSE),"")</f>
        <v/>
      </c>
    </row>
    <row r="42" spans="1:22" x14ac:dyDescent="0.25">
      <c r="A42" s="6" t="str">
        <f>IF(DetailsTable[[#This Row],[Person Name]]&lt;&gt;"",A41+1,"")</f>
        <v/>
      </c>
      <c r="B42" s="3"/>
      <c r="C42" s="3"/>
      <c r="D42" s="16"/>
      <c r="E42" s="3"/>
      <c r="F42" s="16"/>
      <c r="G42" s="16"/>
      <c r="H42" s="16"/>
      <c r="I42" s="16"/>
      <c r="J42" s="16"/>
      <c r="K42" s="16"/>
      <c r="L42" s="46"/>
      <c r="M42" s="40" t="str">
        <f>IF(DetailsTable[[#This Row],[Positive Date]]&lt;&gt;"", IF(DetailsTable[[#This Row],[Recovered Date]]="",IF(DetailsTable[[#This Row],[Deceased Date]]="","Yes","No"),"No"),"")</f>
        <v/>
      </c>
      <c r="N42" s="50" t="str">
        <f>IF(DetailsTable[[#This Row],[Flat No.]]&lt;&gt;"", VLOOKUP(DetailsTable[[#This Row],[Flat No.]],FlatsMappingTable[],4,FALSE),"")</f>
        <v/>
      </c>
      <c r="O42" s="22" t="str">
        <f>IF(DetailsTable[[#This Row],[Flat No.]]&lt;&gt;"", VLOOKUP(DetailsTable[[#This Row],[Flat No.]],FlatsMappingTable[],2,FALSE),"")</f>
        <v/>
      </c>
      <c r="P42" s="22" t="str">
        <f>IF(DetailsTable[[#This Row],[Flat No.]]&lt;&gt;"", VLOOKUP(DetailsTable[[#This Row],[Flat No.]],FlatsMappingTable[],3,FALSE),"")</f>
        <v/>
      </c>
      <c r="Q42" s="22" t="str">
        <f>IF(DetailsTable[[#This Row],[DOB]]&lt;&gt;"",IF(DetailsTable[[#This Row],[Positive Date]]&lt;&gt;"",DATEDIF(DetailsTable[[#This Row],[DOB]],DetailsTable[[#This Row],[Positive Date]],"Y"),""),"")</f>
        <v/>
      </c>
      <c r="R42" s="22" t="str">
        <f>IF(DetailsTable[[#This Row],[Positive Date]]&lt;&gt;"",YEAR(DetailsTable[[#This Row],[Positive Date]]),"")</f>
        <v/>
      </c>
      <c r="S42" s="19" t="str">
        <f>TEXT(IF(DetailsTable[[#This Row],[Positive Date]]&lt;&gt;"",MONTH(DetailsTable[[#This Row],[Positive Date]])*28,""),"mmm")</f>
        <v/>
      </c>
      <c r="T42" s="19" t="str">
        <f>IF(DetailsTable[[#This Row],[Month]]&lt;&gt;"", _xlfn.CONCAT(DetailsTable[[#This Row],[Month]],"-",DetailsTable[[#This Row],[Year]]),"")</f>
        <v/>
      </c>
      <c r="U42" s="19" t="str">
        <f>IF(DetailsTable[[#This Row],[Positive Date]]&lt;&gt;"",IF(DetailsTable[[#This Row],[Recovered Date]]&lt;&gt;"",DATEDIF(DetailsTable[[#This Row],[Positive Date]],DetailsTable[[#This Row],[Recovered Date]],"D"),""),"")</f>
        <v/>
      </c>
      <c r="V42" s="19" t="str">
        <f>IF(DetailsTable[[#This Row],[Age]]&lt;&gt;"", VLOOKUP(ROUNDDOWN(DetailsTable[[#This Row],[Age]],-1)+1,AgeBandBasedDetails[[Start Age]:[Age Band]],3,FALSE),"")</f>
        <v/>
      </c>
    </row>
    <row r="43" spans="1:22" x14ac:dyDescent="0.25">
      <c r="A43" s="6" t="str">
        <f>IF(DetailsTable[[#This Row],[Person Name]]&lt;&gt;"",A42+1,"")</f>
        <v/>
      </c>
      <c r="B43" s="3"/>
      <c r="C43" s="3"/>
      <c r="D43" s="16"/>
      <c r="E43" s="3"/>
      <c r="F43" s="16"/>
      <c r="G43" s="16"/>
      <c r="H43" s="16"/>
      <c r="I43" s="16"/>
      <c r="J43" s="16"/>
      <c r="K43" s="16"/>
      <c r="L43" s="46"/>
      <c r="M43" s="40" t="str">
        <f>IF(DetailsTable[[#This Row],[Positive Date]]&lt;&gt;"", IF(DetailsTable[[#This Row],[Recovered Date]]="",IF(DetailsTable[[#This Row],[Deceased Date]]="","Yes","No"),"No"),"")</f>
        <v/>
      </c>
      <c r="N43" s="50" t="str">
        <f>IF(DetailsTable[[#This Row],[Flat No.]]&lt;&gt;"", VLOOKUP(DetailsTable[[#This Row],[Flat No.]],FlatsMappingTable[],4,FALSE),"")</f>
        <v/>
      </c>
      <c r="O43" s="22" t="str">
        <f>IF(DetailsTable[[#This Row],[Flat No.]]&lt;&gt;"", VLOOKUP(DetailsTable[[#This Row],[Flat No.]],FlatsMappingTable[],2,FALSE),"")</f>
        <v/>
      </c>
      <c r="P43" s="22" t="str">
        <f>IF(DetailsTable[[#This Row],[Flat No.]]&lt;&gt;"", VLOOKUP(DetailsTable[[#This Row],[Flat No.]],FlatsMappingTable[],3,FALSE),"")</f>
        <v/>
      </c>
      <c r="Q43" s="22" t="str">
        <f>IF(DetailsTable[[#This Row],[DOB]]&lt;&gt;"",IF(DetailsTable[[#This Row],[Positive Date]]&lt;&gt;"",DATEDIF(DetailsTable[[#This Row],[DOB]],DetailsTable[[#This Row],[Positive Date]],"Y"),""),"")</f>
        <v/>
      </c>
      <c r="R43" s="22" t="str">
        <f>IF(DetailsTable[[#This Row],[Positive Date]]&lt;&gt;"",YEAR(DetailsTable[[#This Row],[Positive Date]]),"")</f>
        <v/>
      </c>
      <c r="S43" s="19" t="str">
        <f>TEXT(IF(DetailsTable[[#This Row],[Positive Date]]&lt;&gt;"",MONTH(DetailsTable[[#This Row],[Positive Date]])*28,""),"mmm")</f>
        <v/>
      </c>
      <c r="T43" s="19" t="str">
        <f>IF(DetailsTable[[#This Row],[Month]]&lt;&gt;"", _xlfn.CONCAT(DetailsTable[[#This Row],[Month]],"-",DetailsTable[[#This Row],[Year]]),"")</f>
        <v/>
      </c>
      <c r="U43" s="19" t="str">
        <f>IF(DetailsTable[[#This Row],[Positive Date]]&lt;&gt;"",IF(DetailsTable[[#This Row],[Recovered Date]]&lt;&gt;"",DATEDIF(DetailsTable[[#This Row],[Positive Date]],DetailsTable[[#This Row],[Recovered Date]],"D"),""),"")</f>
        <v/>
      </c>
      <c r="V43" s="19" t="str">
        <f>IF(DetailsTable[[#This Row],[Age]]&lt;&gt;"", VLOOKUP(ROUNDDOWN(DetailsTable[[#This Row],[Age]],-1)+1,AgeBandBasedDetails[[Start Age]:[Age Band]],3,FALSE),"")</f>
        <v/>
      </c>
    </row>
    <row r="44" spans="1:22" x14ac:dyDescent="0.25">
      <c r="A44" s="6" t="str">
        <f>IF(DetailsTable[[#This Row],[Person Name]]&lt;&gt;"",A43+1,"")</f>
        <v/>
      </c>
      <c r="B44" s="3"/>
      <c r="C44" s="3"/>
      <c r="D44" s="16"/>
      <c r="E44" s="3"/>
      <c r="F44" s="16"/>
      <c r="G44" s="16"/>
      <c r="H44" s="16"/>
      <c r="I44" s="16"/>
      <c r="J44" s="16"/>
      <c r="K44" s="16"/>
      <c r="L44" s="46"/>
      <c r="M44" s="40" t="str">
        <f>IF(DetailsTable[[#This Row],[Positive Date]]&lt;&gt;"", IF(DetailsTable[[#This Row],[Recovered Date]]="",IF(DetailsTable[[#This Row],[Deceased Date]]="","Yes","No"),"No"),"")</f>
        <v/>
      </c>
      <c r="N44" s="50" t="str">
        <f>IF(DetailsTable[[#This Row],[Flat No.]]&lt;&gt;"", VLOOKUP(DetailsTable[[#This Row],[Flat No.]],FlatsMappingTable[],4,FALSE),"")</f>
        <v/>
      </c>
      <c r="O44" s="22" t="str">
        <f>IF(DetailsTable[[#This Row],[Flat No.]]&lt;&gt;"", VLOOKUP(DetailsTable[[#This Row],[Flat No.]],FlatsMappingTable[],2,FALSE),"")</f>
        <v/>
      </c>
      <c r="P44" s="22" t="str">
        <f>IF(DetailsTable[[#This Row],[Flat No.]]&lt;&gt;"", VLOOKUP(DetailsTable[[#This Row],[Flat No.]],FlatsMappingTable[],3,FALSE),"")</f>
        <v/>
      </c>
      <c r="Q44" s="22" t="str">
        <f>IF(DetailsTable[[#This Row],[DOB]]&lt;&gt;"",IF(DetailsTable[[#This Row],[Positive Date]]&lt;&gt;"",DATEDIF(DetailsTable[[#This Row],[DOB]],DetailsTable[[#This Row],[Positive Date]],"Y"),""),"")</f>
        <v/>
      </c>
      <c r="R44" s="22" t="str">
        <f>IF(DetailsTable[[#This Row],[Positive Date]]&lt;&gt;"",YEAR(DetailsTable[[#This Row],[Positive Date]]),"")</f>
        <v/>
      </c>
      <c r="S44" s="19" t="str">
        <f>TEXT(IF(DetailsTable[[#This Row],[Positive Date]]&lt;&gt;"",MONTH(DetailsTable[[#This Row],[Positive Date]])*28,""),"mmm")</f>
        <v/>
      </c>
      <c r="T44" s="19" t="str">
        <f>IF(DetailsTable[[#This Row],[Month]]&lt;&gt;"", _xlfn.CONCAT(DetailsTable[[#This Row],[Month]],"-",DetailsTable[[#This Row],[Year]]),"")</f>
        <v/>
      </c>
      <c r="U44" s="19" t="str">
        <f>IF(DetailsTable[[#This Row],[Positive Date]]&lt;&gt;"",IF(DetailsTable[[#This Row],[Recovered Date]]&lt;&gt;"",DATEDIF(DetailsTable[[#This Row],[Positive Date]],DetailsTable[[#This Row],[Recovered Date]],"D"),""),"")</f>
        <v/>
      </c>
      <c r="V44" s="19" t="str">
        <f>IF(DetailsTable[[#This Row],[Age]]&lt;&gt;"", VLOOKUP(ROUNDDOWN(DetailsTable[[#This Row],[Age]],-1)+1,AgeBandBasedDetails[[Start Age]:[Age Band]],3,FALSE),"")</f>
        <v/>
      </c>
    </row>
    <row r="45" spans="1:22" x14ac:dyDescent="0.25">
      <c r="A45" s="6" t="str">
        <f>IF(DetailsTable[[#This Row],[Person Name]]&lt;&gt;"",A44+1,"")</f>
        <v/>
      </c>
      <c r="B45" s="3"/>
      <c r="C45" s="3"/>
      <c r="D45" s="16"/>
      <c r="E45" s="3"/>
      <c r="F45" s="16"/>
      <c r="G45" s="16"/>
      <c r="H45" s="16"/>
      <c r="I45" s="16"/>
      <c r="J45" s="16"/>
      <c r="K45" s="16"/>
      <c r="L45" s="46"/>
      <c r="M45" s="40" t="str">
        <f>IF(DetailsTable[[#This Row],[Positive Date]]&lt;&gt;"", IF(DetailsTable[[#This Row],[Recovered Date]]="",IF(DetailsTable[[#This Row],[Deceased Date]]="","Yes","No"),"No"),"")</f>
        <v/>
      </c>
      <c r="N45" s="50" t="str">
        <f>IF(DetailsTable[[#This Row],[Flat No.]]&lt;&gt;"", VLOOKUP(DetailsTable[[#This Row],[Flat No.]],FlatsMappingTable[],4,FALSE),"")</f>
        <v/>
      </c>
      <c r="O45" s="22" t="str">
        <f>IF(DetailsTable[[#This Row],[Flat No.]]&lt;&gt;"", VLOOKUP(DetailsTable[[#This Row],[Flat No.]],FlatsMappingTable[],2,FALSE),"")</f>
        <v/>
      </c>
      <c r="P45" s="22" t="str">
        <f>IF(DetailsTable[[#This Row],[Flat No.]]&lt;&gt;"", VLOOKUP(DetailsTable[[#This Row],[Flat No.]],FlatsMappingTable[],3,FALSE),"")</f>
        <v/>
      </c>
      <c r="Q45" s="22" t="str">
        <f>IF(DetailsTable[[#This Row],[DOB]]&lt;&gt;"",IF(DetailsTable[[#This Row],[Positive Date]]&lt;&gt;"",DATEDIF(DetailsTable[[#This Row],[DOB]],DetailsTable[[#This Row],[Positive Date]],"Y"),""),"")</f>
        <v/>
      </c>
      <c r="R45" s="22" t="str">
        <f>IF(DetailsTable[[#This Row],[Positive Date]]&lt;&gt;"",YEAR(DetailsTable[[#This Row],[Positive Date]]),"")</f>
        <v/>
      </c>
      <c r="S45" s="19" t="str">
        <f>TEXT(IF(DetailsTable[[#This Row],[Positive Date]]&lt;&gt;"",MONTH(DetailsTable[[#This Row],[Positive Date]])*28,""),"mmm")</f>
        <v/>
      </c>
      <c r="T45" s="19" t="str">
        <f>IF(DetailsTable[[#This Row],[Month]]&lt;&gt;"", _xlfn.CONCAT(DetailsTable[[#This Row],[Month]],"-",DetailsTable[[#This Row],[Year]]),"")</f>
        <v/>
      </c>
      <c r="U45" s="19" t="str">
        <f>IF(DetailsTable[[#This Row],[Positive Date]]&lt;&gt;"",IF(DetailsTable[[#This Row],[Recovered Date]]&lt;&gt;"",DATEDIF(DetailsTable[[#This Row],[Positive Date]],DetailsTable[[#This Row],[Recovered Date]],"D"),""),"")</f>
        <v/>
      </c>
      <c r="V45" s="19" t="str">
        <f>IF(DetailsTable[[#This Row],[Age]]&lt;&gt;"", VLOOKUP(ROUNDDOWN(DetailsTable[[#This Row],[Age]],-1)+1,AgeBandBasedDetails[[Start Age]:[Age Band]],3,FALSE),"")</f>
        <v/>
      </c>
    </row>
    <row r="46" spans="1:22" x14ac:dyDescent="0.25">
      <c r="A46" s="6" t="str">
        <f>IF(DetailsTable[[#This Row],[Person Name]]&lt;&gt;"",A45+1,"")</f>
        <v/>
      </c>
      <c r="B46" s="3"/>
      <c r="C46" s="3"/>
      <c r="D46" s="16"/>
      <c r="E46" s="3"/>
      <c r="F46" s="16"/>
      <c r="G46" s="16"/>
      <c r="H46" s="16"/>
      <c r="I46" s="16"/>
      <c r="J46" s="16"/>
      <c r="K46" s="16"/>
      <c r="L46" s="46"/>
      <c r="M46" s="40" t="str">
        <f>IF(DetailsTable[[#This Row],[Positive Date]]&lt;&gt;"", IF(DetailsTable[[#This Row],[Recovered Date]]="",IF(DetailsTable[[#This Row],[Deceased Date]]="","Yes","No"),"No"),"")</f>
        <v/>
      </c>
      <c r="N46" s="50" t="str">
        <f>IF(DetailsTable[[#This Row],[Flat No.]]&lt;&gt;"", VLOOKUP(DetailsTable[[#This Row],[Flat No.]],FlatsMappingTable[],4,FALSE),"")</f>
        <v/>
      </c>
      <c r="O46" s="22" t="str">
        <f>IF(DetailsTable[[#This Row],[Flat No.]]&lt;&gt;"", VLOOKUP(DetailsTable[[#This Row],[Flat No.]],FlatsMappingTable[],2,FALSE),"")</f>
        <v/>
      </c>
      <c r="P46" s="22" t="str">
        <f>IF(DetailsTable[[#This Row],[Flat No.]]&lt;&gt;"", VLOOKUP(DetailsTable[[#This Row],[Flat No.]],FlatsMappingTable[],3,FALSE),"")</f>
        <v/>
      </c>
      <c r="Q46" s="22" t="str">
        <f>IF(DetailsTable[[#This Row],[DOB]]&lt;&gt;"",IF(DetailsTable[[#This Row],[Positive Date]]&lt;&gt;"",DATEDIF(DetailsTable[[#This Row],[DOB]],DetailsTable[[#This Row],[Positive Date]],"Y"),""),"")</f>
        <v/>
      </c>
      <c r="R46" s="22" t="str">
        <f>IF(DetailsTable[[#This Row],[Positive Date]]&lt;&gt;"",YEAR(DetailsTable[[#This Row],[Positive Date]]),"")</f>
        <v/>
      </c>
      <c r="S46" s="19" t="str">
        <f>TEXT(IF(DetailsTable[[#This Row],[Positive Date]]&lt;&gt;"",MONTH(DetailsTable[[#This Row],[Positive Date]])*28,""),"mmm")</f>
        <v/>
      </c>
      <c r="T46" s="19" t="str">
        <f>IF(DetailsTable[[#This Row],[Month]]&lt;&gt;"", _xlfn.CONCAT(DetailsTable[[#This Row],[Month]],"-",DetailsTable[[#This Row],[Year]]),"")</f>
        <v/>
      </c>
      <c r="U46" s="19" t="str">
        <f>IF(DetailsTable[[#This Row],[Positive Date]]&lt;&gt;"",IF(DetailsTable[[#This Row],[Recovered Date]]&lt;&gt;"",DATEDIF(DetailsTable[[#This Row],[Positive Date]],DetailsTable[[#This Row],[Recovered Date]],"D"),""),"")</f>
        <v/>
      </c>
      <c r="V46" s="19" t="str">
        <f>IF(DetailsTable[[#This Row],[Age]]&lt;&gt;"", VLOOKUP(ROUNDDOWN(DetailsTable[[#This Row],[Age]],-1)+1,AgeBandBasedDetails[[Start Age]:[Age Band]],3,FALSE),"")</f>
        <v/>
      </c>
    </row>
    <row r="47" spans="1:22" x14ac:dyDescent="0.25">
      <c r="A47" s="6" t="str">
        <f>IF(DetailsTable[[#This Row],[Person Name]]&lt;&gt;"",A46+1,"")</f>
        <v/>
      </c>
      <c r="B47" s="3"/>
      <c r="C47" s="3"/>
      <c r="D47" s="16"/>
      <c r="E47" s="3"/>
      <c r="F47" s="16"/>
      <c r="G47" s="16"/>
      <c r="H47" s="16"/>
      <c r="I47" s="16"/>
      <c r="J47" s="16"/>
      <c r="K47" s="16"/>
      <c r="L47" s="46"/>
      <c r="M47" s="40" t="str">
        <f>IF(DetailsTable[[#This Row],[Positive Date]]&lt;&gt;"", IF(DetailsTable[[#This Row],[Recovered Date]]="",IF(DetailsTable[[#This Row],[Deceased Date]]="","Yes","No"),"No"),"")</f>
        <v/>
      </c>
      <c r="N47" s="50" t="str">
        <f>IF(DetailsTable[[#This Row],[Flat No.]]&lt;&gt;"", VLOOKUP(DetailsTable[[#This Row],[Flat No.]],FlatsMappingTable[],4,FALSE),"")</f>
        <v/>
      </c>
      <c r="O47" s="22" t="str">
        <f>IF(DetailsTable[[#This Row],[Flat No.]]&lt;&gt;"", VLOOKUP(DetailsTable[[#This Row],[Flat No.]],FlatsMappingTable[],2,FALSE),"")</f>
        <v/>
      </c>
      <c r="P47" s="22" t="str">
        <f>IF(DetailsTable[[#This Row],[Flat No.]]&lt;&gt;"", VLOOKUP(DetailsTable[[#This Row],[Flat No.]],FlatsMappingTable[],3,FALSE),"")</f>
        <v/>
      </c>
      <c r="Q47" s="22" t="str">
        <f>IF(DetailsTable[[#This Row],[DOB]]&lt;&gt;"",IF(DetailsTable[[#This Row],[Positive Date]]&lt;&gt;"",DATEDIF(DetailsTable[[#This Row],[DOB]],DetailsTable[[#This Row],[Positive Date]],"Y"),""),"")</f>
        <v/>
      </c>
      <c r="R47" s="22" t="str">
        <f>IF(DetailsTable[[#This Row],[Positive Date]]&lt;&gt;"",YEAR(DetailsTable[[#This Row],[Positive Date]]),"")</f>
        <v/>
      </c>
      <c r="S47" s="19" t="str">
        <f>TEXT(IF(DetailsTable[[#This Row],[Positive Date]]&lt;&gt;"",MONTH(DetailsTable[[#This Row],[Positive Date]])*28,""),"mmm")</f>
        <v/>
      </c>
      <c r="T47" s="19" t="str">
        <f>IF(DetailsTable[[#This Row],[Month]]&lt;&gt;"", _xlfn.CONCAT(DetailsTable[[#This Row],[Month]],"-",DetailsTable[[#This Row],[Year]]),"")</f>
        <v/>
      </c>
      <c r="U47" s="19" t="str">
        <f>IF(DetailsTable[[#This Row],[Positive Date]]&lt;&gt;"",IF(DetailsTable[[#This Row],[Recovered Date]]&lt;&gt;"",DATEDIF(DetailsTable[[#This Row],[Positive Date]],DetailsTable[[#This Row],[Recovered Date]],"D"),""),"")</f>
        <v/>
      </c>
      <c r="V47" s="19" t="str">
        <f>IF(DetailsTable[[#This Row],[Age]]&lt;&gt;"", VLOOKUP(ROUNDDOWN(DetailsTable[[#This Row],[Age]],-1)+1,AgeBandBasedDetails[[Start Age]:[Age Band]],3,FALSE),"")</f>
        <v/>
      </c>
    </row>
    <row r="48" spans="1:22" x14ac:dyDescent="0.25">
      <c r="A48" s="6" t="str">
        <f>IF(DetailsTable[[#This Row],[Person Name]]&lt;&gt;"",A47+1,"")</f>
        <v/>
      </c>
      <c r="B48" s="3"/>
      <c r="C48" s="3"/>
      <c r="D48" s="16"/>
      <c r="E48" s="3"/>
      <c r="F48" s="16"/>
      <c r="G48" s="16"/>
      <c r="H48" s="16"/>
      <c r="I48" s="16"/>
      <c r="J48" s="16"/>
      <c r="K48" s="16"/>
      <c r="L48" s="46"/>
      <c r="M48" s="40" t="str">
        <f>IF(DetailsTable[[#This Row],[Positive Date]]&lt;&gt;"", IF(DetailsTable[[#This Row],[Recovered Date]]="",IF(DetailsTable[[#This Row],[Deceased Date]]="","Yes","No"),"No"),"")</f>
        <v/>
      </c>
      <c r="N48" s="50" t="str">
        <f>IF(DetailsTable[[#This Row],[Flat No.]]&lt;&gt;"", VLOOKUP(DetailsTable[[#This Row],[Flat No.]],FlatsMappingTable[],4,FALSE),"")</f>
        <v/>
      </c>
      <c r="O48" s="22" t="str">
        <f>IF(DetailsTable[[#This Row],[Flat No.]]&lt;&gt;"", VLOOKUP(DetailsTable[[#This Row],[Flat No.]],FlatsMappingTable[],2,FALSE),"")</f>
        <v/>
      </c>
      <c r="P48" s="22" t="str">
        <f>IF(DetailsTable[[#This Row],[Flat No.]]&lt;&gt;"", VLOOKUP(DetailsTable[[#This Row],[Flat No.]],FlatsMappingTable[],3,FALSE),"")</f>
        <v/>
      </c>
      <c r="Q48" s="22" t="str">
        <f>IF(DetailsTable[[#This Row],[DOB]]&lt;&gt;"",IF(DetailsTable[[#This Row],[Positive Date]]&lt;&gt;"",DATEDIF(DetailsTable[[#This Row],[DOB]],DetailsTable[[#This Row],[Positive Date]],"Y"),""),"")</f>
        <v/>
      </c>
      <c r="R48" s="22" t="str">
        <f>IF(DetailsTable[[#This Row],[Positive Date]]&lt;&gt;"",YEAR(DetailsTable[[#This Row],[Positive Date]]),"")</f>
        <v/>
      </c>
      <c r="S48" s="19" t="str">
        <f>TEXT(IF(DetailsTable[[#This Row],[Positive Date]]&lt;&gt;"",MONTH(DetailsTable[[#This Row],[Positive Date]])*28,""),"mmm")</f>
        <v/>
      </c>
      <c r="T48" s="19" t="str">
        <f>IF(DetailsTable[[#This Row],[Month]]&lt;&gt;"", _xlfn.CONCAT(DetailsTable[[#This Row],[Month]],"-",DetailsTable[[#This Row],[Year]]),"")</f>
        <v/>
      </c>
      <c r="U48" s="19" t="str">
        <f>IF(DetailsTable[[#This Row],[Positive Date]]&lt;&gt;"",IF(DetailsTable[[#This Row],[Recovered Date]]&lt;&gt;"",DATEDIF(DetailsTable[[#This Row],[Positive Date]],DetailsTable[[#This Row],[Recovered Date]],"D"),""),"")</f>
        <v/>
      </c>
      <c r="V48" s="19" t="str">
        <f>IF(DetailsTable[[#This Row],[Age]]&lt;&gt;"", VLOOKUP(ROUNDDOWN(DetailsTable[[#This Row],[Age]],-1)+1,AgeBandBasedDetails[[Start Age]:[Age Band]],3,FALSE),"")</f>
        <v/>
      </c>
    </row>
    <row r="49" spans="1:22" x14ac:dyDescent="0.25">
      <c r="A49" s="6" t="str">
        <f>IF(DetailsTable[[#This Row],[Person Name]]&lt;&gt;"",A48+1,"")</f>
        <v/>
      </c>
      <c r="B49" s="3"/>
      <c r="C49" s="3"/>
      <c r="D49" s="16"/>
      <c r="E49" s="3"/>
      <c r="F49" s="16"/>
      <c r="G49" s="16"/>
      <c r="H49" s="16"/>
      <c r="I49" s="16"/>
      <c r="J49" s="16"/>
      <c r="K49" s="16"/>
      <c r="L49" s="46"/>
      <c r="M49" s="40" t="str">
        <f>IF(DetailsTable[[#This Row],[Positive Date]]&lt;&gt;"", IF(DetailsTable[[#This Row],[Recovered Date]]="",IF(DetailsTable[[#This Row],[Deceased Date]]="","Yes","No"),"No"),"")</f>
        <v/>
      </c>
      <c r="N49" s="50" t="str">
        <f>IF(DetailsTable[[#This Row],[Flat No.]]&lt;&gt;"", VLOOKUP(DetailsTable[[#This Row],[Flat No.]],FlatsMappingTable[],4,FALSE),"")</f>
        <v/>
      </c>
      <c r="O49" s="22" t="str">
        <f>IF(DetailsTable[[#This Row],[Flat No.]]&lt;&gt;"", VLOOKUP(DetailsTable[[#This Row],[Flat No.]],FlatsMappingTable[],2,FALSE),"")</f>
        <v/>
      </c>
      <c r="P49" s="22" t="str">
        <f>IF(DetailsTable[[#This Row],[Flat No.]]&lt;&gt;"", VLOOKUP(DetailsTable[[#This Row],[Flat No.]],FlatsMappingTable[],3,FALSE),"")</f>
        <v/>
      </c>
      <c r="Q49" s="22" t="str">
        <f>IF(DetailsTable[[#This Row],[DOB]]&lt;&gt;"",IF(DetailsTable[[#This Row],[Positive Date]]&lt;&gt;"",DATEDIF(DetailsTable[[#This Row],[DOB]],DetailsTable[[#This Row],[Positive Date]],"Y"),""),"")</f>
        <v/>
      </c>
      <c r="R49" s="22" t="str">
        <f>IF(DetailsTable[[#This Row],[Positive Date]]&lt;&gt;"",YEAR(DetailsTable[[#This Row],[Positive Date]]),"")</f>
        <v/>
      </c>
      <c r="S49" s="19" t="str">
        <f>TEXT(IF(DetailsTable[[#This Row],[Positive Date]]&lt;&gt;"",MONTH(DetailsTable[[#This Row],[Positive Date]])*28,""),"mmm")</f>
        <v/>
      </c>
      <c r="T49" s="19" t="str">
        <f>IF(DetailsTable[[#This Row],[Month]]&lt;&gt;"", _xlfn.CONCAT(DetailsTable[[#This Row],[Month]],"-",DetailsTable[[#This Row],[Year]]),"")</f>
        <v/>
      </c>
      <c r="U49" s="19" t="str">
        <f>IF(DetailsTable[[#This Row],[Positive Date]]&lt;&gt;"",IF(DetailsTable[[#This Row],[Recovered Date]]&lt;&gt;"",DATEDIF(DetailsTable[[#This Row],[Positive Date]],DetailsTable[[#This Row],[Recovered Date]],"D"),""),"")</f>
        <v/>
      </c>
      <c r="V49" s="19" t="str">
        <f>IF(DetailsTable[[#This Row],[Age]]&lt;&gt;"", VLOOKUP(ROUNDDOWN(DetailsTable[[#This Row],[Age]],-1)+1,AgeBandBasedDetails[[Start Age]:[Age Band]],3,FALSE),"")</f>
        <v/>
      </c>
    </row>
    <row r="50" spans="1:22" x14ac:dyDescent="0.25">
      <c r="A50" s="6" t="str">
        <f>IF(DetailsTable[[#This Row],[Person Name]]&lt;&gt;"",A49+1,"")</f>
        <v/>
      </c>
      <c r="B50" s="3"/>
      <c r="C50" s="3"/>
      <c r="D50" s="16"/>
      <c r="E50" s="3"/>
      <c r="F50" s="16"/>
      <c r="G50" s="16"/>
      <c r="H50" s="16"/>
      <c r="I50" s="16"/>
      <c r="J50" s="16"/>
      <c r="K50" s="16"/>
      <c r="L50" s="46"/>
      <c r="M50" s="40" t="str">
        <f>IF(DetailsTable[[#This Row],[Positive Date]]&lt;&gt;"", IF(DetailsTable[[#This Row],[Recovered Date]]="",IF(DetailsTable[[#This Row],[Deceased Date]]="","Yes","No"),"No"),"")</f>
        <v/>
      </c>
      <c r="N50" s="50" t="str">
        <f>IF(DetailsTable[[#This Row],[Flat No.]]&lt;&gt;"", VLOOKUP(DetailsTable[[#This Row],[Flat No.]],FlatsMappingTable[],4,FALSE),"")</f>
        <v/>
      </c>
      <c r="O50" s="22" t="str">
        <f>IF(DetailsTable[[#This Row],[Flat No.]]&lt;&gt;"", VLOOKUP(DetailsTable[[#This Row],[Flat No.]],FlatsMappingTable[],2,FALSE),"")</f>
        <v/>
      </c>
      <c r="P50" s="22" t="str">
        <f>IF(DetailsTable[[#This Row],[Flat No.]]&lt;&gt;"", VLOOKUP(DetailsTable[[#This Row],[Flat No.]],FlatsMappingTable[],3,FALSE),"")</f>
        <v/>
      </c>
      <c r="Q50" s="22" t="str">
        <f>IF(DetailsTable[[#This Row],[DOB]]&lt;&gt;"",IF(DetailsTable[[#This Row],[Positive Date]]&lt;&gt;"",DATEDIF(DetailsTable[[#This Row],[DOB]],DetailsTable[[#This Row],[Positive Date]],"Y"),""),"")</f>
        <v/>
      </c>
      <c r="R50" s="22" t="str">
        <f>IF(DetailsTable[[#This Row],[Positive Date]]&lt;&gt;"",YEAR(DetailsTable[[#This Row],[Positive Date]]),"")</f>
        <v/>
      </c>
      <c r="S50" s="19" t="str">
        <f>TEXT(IF(DetailsTable[[#This Row],[Positive Date]]&lt;&gt;"",MONTH(DetailsTable[[#This Row],[Positive Date]])*28,""),"mmm")</f>
        <v/>
      </c>
      <c r="T50" s="19" t="str">
        <f>IF(DetailsTable[[#This Row],[Month]]&lt;&gt;"", _xlfn.CONCAT(DetailsTable[[#This Row],[Month]],"-",DetailsTable[[#This Row],[Year]]),"")</f>
        <v/>
      </c>
      <c r="U50" s="19" t="str">
        <f>IF(DetailsTable[[#This Row],[Positive Date]]&lt;&gt;"",IF(DetailsTable[[#This Row],[Recovered Date]]&lt;&gt;"",DATEDIF(DetailsTable[[#This Row],[Positive Date]],DetailsTable[[#This Row],[Recovered Date]],"D"),""),"")</f>
        <v/>
      </c>
      <c r="V50" s="19" t="str">
        <f>IF(DetailsTable[[#This Row],[Age]]&lt;&gt;"", VLOOKUP(ROUNDDOWN(DetailsTable[[#This Row],[Age]],-1)+1,AgeBandBasedDetails[[Start Age]:[Age Band]],3,FALSE),"")</f>
        <v/>
      </c>
    </row>
    <row r="51" spans="1:22" x14ac:dyDescent="0.25">
      <c r="A51" s="6" t="str">
        <f>IF(DetailsTable[[#This Row],[Person Name]]&lt;&gt;"",A50+1,"")</f>
        <v/>
      </c>
      <c r="B51" s="3"/>
      <c r="C51" s="3"/>
      <c r="D51" s="16"/>
      <c r="E51" s="3"/>
      <c r="F51" s="16"/>
      <c r="G51" s="16"/>
      <c r="H51" s="16"/>
      <c r="I51" s="16"/>
      <c r="J51" s="16"/>
      <c r="K51" s="16"/>
      <c r="L51" s="46"/>
      <c r="M51" s="40" t="str">
        <f>IF(DetailsTable[[#This Row],[Positive Date]]&lt;&gt;"", IF(DetailsTable[[#This Row],[Recovered Date]]="",IF(DetailsTable[[#This Row],[Deceased Date]]="","Yes","No"),"No"),"")</f>
        <v/>
      </c>
      <c r="N51" s="50" t="str">
        <f>IF(DetailsTable[[#This Row],[Flat No.]]&lt;&gt;"", VLOOKUP(DetailsTable[[#This Row],[Flat No.]],FlatsMappingTable[],4,FALSE),"")</f>
        <v/>
      </c>
      <c r="O51" s="22" t="str">
        <f>IF(DetailsTable[[#This Row],[Flat No.]]&lt;&gt;"", VLOOKUP(DetailsTable[[#This Row],[Flat No.]],FlatsMappingTable[],2,FALSE),"")</f>
        <v/>
      </c>
      <c r="P51" s="22" t="str">
        <f>IF(DetailsTable[[#This Row],[Flat No.]]&lt;&gt;"", VLOOKUP(DetailsTable[[#This Row],[Flat No.]],FlatsMappingTable[],3,FALSE),"")</f>
        <v/>
      </c>
      <c r="Q51" s="22" t="str">
        <f>IF(DetailsTable[[#This Row],[DOB]]&lt;&gt;"",IF(DetailsTable[[#This Row],[Positive Date]]&lt;&gt;"",DATEDIF(DetailsTable[[#This Row],[DOB]],DetailsTable[[#This Row],[Positive Date]],"Y"),""),"")</f>
        <v/>
      </c>
      <c r="R51" s="22" t="str">
        <f>IF(DetailsTable[[#This Row],[Positive Date]]&lt;&gt;"",YEAR(DetailsTable[[#This Row],[Positive Date]]),"")</f>
        <v/>
      </c>
      <c r="S51" s="19" t="str">
        <f>TEXT(IF(DetailsTable[[#This Row],[Positive Date]]&lt;&gt;"",MONTH(DetailsTable[[#This Row],[Positive Date]])*28,""),"mmm")</f>
        <v/>
      </c>
      <c r="T51" s="19" t="str">
        <f>IF(DetailsTable[[#This Row],[Month]]&lt;&gt;"", _xlfn.CONCAT(DetailsTable[[#This Row],[Month]],"-",DetailsTable[[#This Row],[Year]]),"")</f>
        <v/>
      </c>
      <c r="U51" s="19" t="str">
        <f>IF(DetailsTable[[#This Row],[Positive Date]]&lt;&gt;"",IF(DetailsTable[[#This Row],[Recovered Date]]&lt;&gt;"",DATEDIF(DetailsTable[[#This Row],[Positive Date]],DetailsTable[[#This Row],[Recovered Date]],"D"),""),"")</f>
        <v/>
      </c>
      <c r="V51" s="19" t="str">
        <f>IF(DetailsTable[[#This Row],[Age]]&lt;&gt;"", VLOOKUP(ROUNDDOWN(DetailsTable[[#This Row],[Age]],-1)+1,AgeBandBasedDetails[[Start Age]:[Age Band]],3,FALSE),"")</f>
        <v/>
      </c>
    </row>
    <row r="52" spans="1:22" x14ac:dyDescent="0.25">
      <c r="A52" s="6" t="str">
        <f>IF(DetailsTable[[#This Row],[Person Name]]&lt;&gt;"",A51+1,"")</f>
        <v/>
      </c>
      <c r="B52" s="3"/>
      <c r="C52" s="3"/>
      <c r="D52" s="16"/>
      <c r="E52" s="3"/>
      <c r="F52" s="16"/>
      <c r="G52" s="16"/>
      <c r="H52" s="16"/>
      <c r="I52" s="16"/>
      <c r="J52" s="16"/>
      <c r="K52" s="16"/>
      <c r="L52" s="46"/>
      <c r="M52" s="40" t="str">
        <f>IF(DetailsTable[[#This Row],[Positive Date]]&lt;&gt;"", IF(DetailsTable[[#This Row],[Recovered Date]]="",IF(DetailsTable[[#This Row],[Deceased Date]]="","Yes","No"),"No"),"")</f>
        <v/>
      </c>
      <c r="N52" s="50" t="str">
        <f>IF(DetailsTable[[#This Row],[Flat No.]]&lt;&gt;"", VLOOKUP(DetailsTable[[#This Row],[Flat No.]],FlatsMappingTable[],4,FALSE),"")</f>
        <v/>
      </c>
      <c r="O52" s="22" t="str">
        <f>IF(DetailsTable[[#This Row],[Flat No.]]&lt;&gt;"", VLOOKUP(DetailsTable[[#This Row],[Flat No.]],FlatsMappingTable[],2,FALSE),"")</f>
        <v/>
      </c>
      <c r="P52" s="22" t="str">
        <f>IF(DetailsTable[[#This Row],[Flat No.]]&lt;&gt;"", VLOOKUP(DetailsTable[[#This Row],[Flat No.]],FlatsMappingTable[],3,FALSE),"")</f>
        <v/>
      </c>
      <c r="Q52" s="22" t="str">
        <f>IF(DetailsTable[[#This Row],[DOB]]&lt;&gt;"",IF(DetailsTable[[#This Row],[Positive Date]]&lt;&gt;"",DATEDIF(DetailsTable[[#This Row],[DOB]],DetailsTable[[#This Row],[Positive Date]],"Y"),""),"")</f>
        <v/>
      </c>
      <c r="R52" s="22" t="str">
        <f>IF(DetailsTable[[#This Row],[Positive Date]]&lt;&gt;"",YEAR(DetailsTable[[#This Row],[Positive Date]]),"")</f>
        <v/>
      </c>
      <c r="S52" s="19" t="str">
        <f>TEXT(IF(DetailsTable[[#This Row],[Positive Date]]&lt;&gt;"",MONTH(DetailsTable[[#This Row],[Positive Date]])*28,""),"mmm")</f>
        <v/>
      </c>
      <c r="T52" s="19" t="str">
        <f>IF(DetailsTable[[#This Row],[Month]]&lt;&gt;"", _xlfn.CONCAT(DetailsTable[[#This Row],[Month]],"-",DetailsTable[[#This Row],[Year]]),"")</f>
        <v/>
      </c>
      <c r="U52" s="19" t="str">
        <f>IF(DetailsTable[[#This Row],[Positive Date]]&lt;&gt;"",IF(DetailsTable[[#This Row],[Recovered Date]]&lt;&gt;"",DATEDIF(DetailsTable[[#This Row],[Positive Date]],DetailsTable[[#This Row],[Recovered Date]],"D"),""),"")</f>
        <v/>
      </c>
      <c r="V52" s="19" t="str">
        <f>IF(DetailsTable[[#This Row],[Age]]&lt;&gt;"", VLOOKUP(ROUNDDOWN(DetailsTable[[#This Row],[Age]],-1)+1,AgeBandBasedDetails[[Start Age]:[Age Band]],3,FALSE),"")</f>
        <v/>
      </c>
    </row>
    <row r="53" spans="1:22" x14ac:dyDescent="0.25">
      <c r="A53" s="6" t="str">
        <f>IF(DetailsTable[[#This Row],[Person Name]]&lt;&gt;"",A52+1,"")</f>
        <v/>
      </c>
      <c r="B53" s="3"/>
      <c r="C53" s="3"/>
      <c r="D53" s="16"/>
      <c r="E53" s="3"/>
      <c r="F53" s="16"/>
      <c r="G53" s="16"/>
      <c r="H53" s="16"/>
      <c r="I53" s="16"/>
      <c r="J53" s="16"/>
      <c r="K53" s="16"/>
      <c r="L53" s="46"/>
      <c r="M53" s="40" t="str">
        <f>IF(DetailsTable[[#This Row],[Positive Date]]&lt;&gt;"", IF(DetailsTable[[#This Row],[Recovered Date]]="",IF(DetailsTable[[#This Row],[Deceased Date]]="","Yes","No"),"No"),"")</f>
        <v/>
      </c>
      <c r="N53" s="50" t="str">
        <f>IF(DetailsTable[[#This Row],[Flat No.]]&lt;&gt;"", VLOOKUP(DetailsTable[[#This Row],[Flat No.]],FlatsMappingTable[],4,FALSE),"")</f>
        <v/>
      </c>
      <c r="O53" s="22" t="str">
        <f>IF(DetailsTable[[#This Row],[Flat No.]]&lt;&gt;"", VLOOKUP(DetailsTable[[#This Row],[Flat No.]],FlatsMappingTable[],2,FALSE),"")</f>
        <v/>
      </c>
      <c r="P53" s="22" t="str">
        <f>IF(DetailsTable[[#This Row],[Flat No.]]&lt;&gt;"", VLOOKUP(DetailsTable[[#This Row],[Flat No.]],FlatsMappingTable[],3,FALSE),"")</f>
        <v/>
      </c>
      <c r="Q53" s="22" t="str">
        <f>IF(DetailsTable[[#This Row],[DOB]]&lt;&gt;"",IF(DetailsTable[[#This Row],[Positive Date]]&lt;&gt;"",DATEDIF(DetailsTable[[#This Row],[DOB]],DetailsTable[[#This Row],[Positive Date]],"Y"),""),"")</f>
        <v/>
      </c>
      <c r="R53" s="22" t="str">
        <f>IF(DetailsTable[[#This Row],[Positive Date]]&lt;&gt;"",YEAR(DetailsTable[[#This Row],[Positive Date]]),"")</f>
        <v/>
      </c>
      <c r="S53" s="19" t="str">
        <f>TEXT(IF(DetailsTable[[#This Row],[Positive Date]]&lt;&gt;"",MONTH(DetailsTable[[#This Row],[Positive Date]])*28,""),"mmm")</f>
        <v/>
      </c>
      <c r="T53" s="19" t="str">
        <f>IF(DetailsTable[[#This Row],[Month]]&lt;&gt;"", _xlfn.CONCAT(DetailsTable[[#This Row],[Month]],"-",DetailsTable[[#This Row],[Year]]),"")</f>
        <v/>
      </c>
      <c r="U53" s="19" t="str">
        <f>IF(DetailsTable[[#This Row],[Positive Date]]&lt;&gt;"",IF(DetailsTable[[#This Row],[Recovered Date]]&lt;&gt;"",DATEDIF(DetailsTable[[#This Row],[Positive Date]],DetailsTable[[#This Row],[Recovered Date]],"D"),""),"")</f>
        <v/>
      </c>
      <c r="V53" s="19" t="str">
        <f>IF(DetailsTable[[#This Row],[Age]]&lt;&gt;"", VLOOKUP(ROUNDDOWN(DetailsTable[[#This Row],[Age]],-1)+1,AgeBandBasedDetails[[Start Age]:[Age Band]],3,FALSE),"")</f>
        <v/>
      </c>
    </row>
    <row r="54" spans="1:22" x14ac:dyDescent="0.25">
      <c r="A54" s="6" t="str">
        <f>IF(DetailsTable[[#This Row],[Person Name]]&lt;&gt;"",A53+1,"")</f>
        <v/>
      </c>
      <c r="B54" s="3"/>
      <c r="C54" s="3"/>
      <c r="D54" s="16"/>
      <c r="E54" s="3"/>
      <c r="F54" s="16"/>
      <c r="G54" s="16"/>
      <c r="H54" s="16"/>
      <c r="I54" s="16"/>
      <c r="J54" s="16"/>
      <c r="K54" s="16"/>
      <c r="L54" s="46"/>
      <c r="M54" s="40" t="str">
        <f>IF(DetailsTable[[#This Row],[Positive Date]]&lt;&gt;"", IF(DetailsTable[[#This Row],[Recovered Date]]="",IF(DetailsTable[[#This Row],[Deceased Date]]="","Yes","No"),"No"),"")</f>
        <v/>
      </c>
      <c r="N54" s="50" t="str">
        <f>IF(DetailsTable[[#This Row],[Flat No.]]&lt;&gt;"", VLOOKUP(DetailsTable[[#This Row],[Flat No.]],FlatsMappingTable[],4,FALSE),"")</f>
        <v/>
      </c>
      <c r="O54" s="22" t="str">
        <f>IF(DetailsTable[[#This Row],[Flat No.]]&lt;&gt;"", VLOOKUP(DetailsTable[[#This Row],[Flat No.]],FlatsMappingTable[],2,FALSE),"")</f>
        <v/>
      </c>
      <c r="P54" s="22" t="str">
        <f>IF(DetailsTable[[#This Row],[Flat No.]]&lt;&gt;"", VLOOKUP(DetailsTable[[#This Row],[Flat No.]],FlatsMappingTable[],3,FALSE),"")</f>
        <v/>
      </c>
      <c r="Q54" s="22" t="str">
        <f>IF(DetailsTable[[#This Row],[DOB]]&lt;&gt;"",IF(DetailsTable[[#This Row],[Positive Date]]&lt;&gt;"",DATEDIF(DetailsTable[[#This Row],[DOB]],DetailsTable[[#This Row],[Positive Date]],"Y"),""),"")</f>
        <v/>
      </c>
      <c r="R54" s="22" t="str">
        <f>IF(DetailsTable[[#This Row],[Positive Date]]&lt;&gt;"",YEAR(DetailsTable[[#This Row],[Positive Date]]),"")</f>
        <v/>
      </c>
      <c r="S54" s="19" t="str">
        <f>TEXT(IF(DetailsTable[[#This Row],[Positive Date]]&lt;&gt;"",MONTH(DetailsTable[[#This Row],[Positive Date]])*28,""),"mmm")</f>
        <v/>
      </c>
      <c r="T54" s="19" t="str">
        <f>IF(DetailsTable[[#This Row],[Month]]&lt;&gt;"", _xlfn.CONCAT(DetailsTable[[#This Row],[Month]],"-",DetailsTable[[#This Row],[Year]]),"")</f>
        <v/>
      </c>
      <c r="U54" s="19" t="str">
        <f>IF(DetailsTable[[#This Row],[Positive Date]]&lt;&gt;"",IF(DetailsTable[[#This Row],[Recovered Date]]&lt;&gt;"",DATEDIF(DetailsTable[[#This Row],[Positive Date]],DetailsTable[[#This Row],[Recovered Date]],"D"),""),"")</f>
        <v/>
      </c>
      <c r="V54" s="19" t="str">
        <f>IF(DetailsTable[[#This Row],[Age]]&lt;&gt;"", VLOOKUP(ROUNDDOWN(DetailsTable[[#This Row],[Age]],-1)+1,AgeBandBasedDetails[[Start Age]:[Age Band]],3,FALSE),"")</f>
        <v/>
      </c>
    </row>
    <row r="55" spans="1:22" x14ac:dyDescent="0.25">
      <c r="A55" s="6" t="str">
        <f>IF(DetailsTable[[#This Row],[Person Name]]&lt;&gt;"",A54+1,"")</f>
        <v/>
      </c>
      <c r="B55" s="3"/>
      <c r="C55" s="3"/>
      <c r="D55" s="16"/>
      <c r="E55" s="3"/>
      <c r="F55" s="16"/>
      <c r="G55" s="16"/>
      <c r="H55" s="16"/>
      <c r="I55" s="16"/>
      <c r="J55" s="16"/>
      <c r="K55" s="16"/>
      <c r="L55" s="46"/>
      <c r="M55" s="40" t="str">
        <f>IF(DetailsTable[[#This Row],[Positive Date]]&lt;&gt;"", IF(DetailsTable[[#This Row],[Recovered Date]]="",IF(DetailsTable[[#This Row],[Deceased Date]]="","Yes","No"),"No"),"")</f>
        <v/>
      </c>
      <c r="N55" s="50" t="str">
        <f>IF(DetailsTable[[#This Row],[Flat No.]]&lt;&gt;"", VLOOKUP(DetailsTable[[#This Row],[Flat No.]],FlatsMappingTable[],4,FALSE),"")</f>
        <v/>
      </c>
      <c r="O55" s="22" t="str">
        <f>IF(DetailsTable[[#This Row],[Flat No.]]&lt;&gt;"", VLOOKUP(DetailsTable[[#This Row],[Flat No.]],FlatsMappingTable[],2,FALSE),"")</f>
        <v/>
      </c>
      <c r="P55" s="22" t="str">
        <f>IF(DetailsTable[[#This Row],[Flat No.]]&lt;&gt;"", VLOOKUP(DetailsTable[[#This Row],[Flat No.]],FlatsMappingTable[],3,FALSE),"")</f>
        <v/>
      </c>
      <c r="Q55" s="22" t="str">
        <f>IF(DetailsTable[[#This Row],[DOB]]&lt;&gt;"",IF(DetailsTable[[#This Row],[Positive Date]]&lt;&gt;"",DATEDIF(DetailsTable[[#This Row],[DOB]],DetailsTable[[#This Row],[Positive Date]],"Y"),""),"")</f>
        <v/>
      </c>
      <c r="R55" s="22" t="str">
        <f>IF(DetailsTable[[#This Row],[Positive Date]]&lt;&gt;"",YEAR(DetailsTable[[#This Row],[Positive Date]]),"")</f>
        <v/>
      </c>
      <c r="S55" s="19" t="str">
        <f>TEXT(IF(DetailsTable[[#This Row],[Positive Date]]&lt;&gt;"",MONTH(DetailsTable[[#This Row],[Positive Date]])*28,""),"mmm")</f>
        <v/>
      </c>
      <c r="T55" s="19" t="str">
        <f>IF(DetailsTable[[#This Row],[Month]]&lt;&gt;"", _xlfn.CONCAT(DetailsTable[[#This Row],[Month]],"-",DetailsTable[[#This Row],[Year]]),"")</f>
        <v/>
      </c>
      <c r="U55" s="19" t="str">
        <f>IF(DetailsTable[[#This Row],[Positive Date]]&lt;&gt;"",IF(DetailsTable[[#This Row],[Recovered Date]]&lt;&gt;"",DATEDIF(DetailsTable[[#This Row],[Positive Date]],DetailsTable[[#This Row],[Recovered Date]],"D"),""),"")</f>
        <v/>
      </c>
      <c r="V55" s="19" t="str">
        <f>IF(DetailsTable[[#This Row],[Age]]&lt;&gt;"", VLOOKUP(ROUNDDOWN(DetailsTable[[#This Row],[Age]],-1)+1,AgeBandBasedDetails[[Start Age]:[Age Band]],3,FALSE),"")</f>
        <v/>
      </c>
    </row>
    <row r="56" spans="1:22" x14ac:dyDescent="0.25">
      <c r="A56" s="6" t="str">
        <f>IF(DetailsTable[[#This Row],[Person Name]]&lt;&gt;"",A55+1,"")</f>
        <v/>
      </c>
      <c r="B56" s="3"/>
      <c r="C56" s="3"/>
      <c r="D56" s="16"/>
      <c r="E56" s="3"/>
      <c r="F56" s="16"/>
      <c r="G56" s="16"/>
      <c r="H56" s="16"/>
      <c r="I56" s="16"/>
      <c r="J56" s="16"/>
      <c r="K56" s="16"/>
      <c r="L56" s="46"/>
      <c r="M56" s="40" t="str">
        <f>IF(DetailsTable[[#This Row],[Positive Date]]&lt;&gt;"", IF(DetailsTable[[#This Row],[Recovered Date]]="",IF(DetailsTable[[#This Row],[Deceased Date]]="","Yes","No"),"No"),"")</f>
        <v/>
      </c>
      <c r="N56" s="50" t="str">
        <f>IF(DetailsTable[[#This Row],[Flat No.]]&lt;&gt;"", VLOOKUP(DetailsTable[[#This Row],[Flat No.]],FlatsMappingTable[],4,FALSE),"")</f>
        <v/>
      </c>
      <c r="O56" s="22" t="str">
        <f>IF(DetailsTable[[#This Row],[Flat No.]]&lt;&gt;"", VLOOKUP(DetailsTable[[#This Row],[Flat No.]],FlatsMappingTable[],2,FALSE),"")</f>
        <v/>
      </c>
      <c r="P56" s="22" t="str">
        <f>IF(DetailsTable[[#This Row],[Flat No.]]&lt;&gt;"", VLOOKUP(DetailsTable[[#This Row],[Flat No.]],FlatsMappingTable[],3,FALSE),"")</f>
        <v/>
      </c>
      <c r="Q56" s="22" t="str">
        <f>IF(DetailsTable[[#This Row],[DOB]]&lt;&gt;"",IF(DetailsTable[[#This Row],[Positive Date]]&lt;&gt;"",DATEDIF(DetailsTable[[#This Row],[DOB]],DetailsTable[[#This Row],[Positive Date]],"Y"),""),"")</f>
        <v/>
      </c>
      <c r="R56" s="22" t="str">
        <f>IF(DetailsTable[[#This Row],[Positive Date]]&lt;&gt;"",YEAR(DetailsTable[[#This Row],[Positive Date]]),"")</f>
        <v/>
      </c>
      <c r="S56" s="19" t="str">
        <f>TEXT(IF(DetailsTable[[#This Row],[Positive Date]]&lt;&gt;"",MONTH(DetailsTable[[#This Row],[Positive Date]])*28,""),"mmm")</f>
        <v/>
      </c>
      <c r="T56" s="19" t="str">
        <f>IF(DetailsTable[[#This Row],[Month]]&lt;&gt;"", _xlfn.CONCAT(DetailsTable[[#This Row],[Month]],"-",DetailsTable[[#This Row],[Year]]),"")</f>
        <v/>
      </c>
      <c r="U56" s="19" t="str">
        <f>IF(DetailsTable[[#This Row],[Positive Date]]&lt;&gt;"",IF(DetailsTable[[#This Row],[Recovered Date]]&lt;&gt;"",DATEDIF(DetailsTable[[#This Row],[Positive Date]],DetailsTable[[#This Row],[Recovered Date]],"D"),""),"")</f>
        <v/>
      </c>
      <c r="V56" s="19" t="str">
        <f>IF(DetailsTable[[#This Row],[Age]]&lt;&gt;"", VLOOKUP(ROUNDDOWN(DetailsTable[[#This Row],[Age]],-1)+1,AgeBandBasedDetails[[Start Age]:[Age Band]],3,FALSE),"")</f>
        <v/>
      </c>
    </row>
    <row r="57" spans="1:22" x14ac:dyDescent="0.25">
      <c r="A57" s="6" t="str">
        <f>IF(DetailsTable[[#This Row],[Person Name]]&lt;&gt;"",A56+1,"")</f>
        <v/>
      </c>
      <c r="B57" s="3"/>
      <c r="C57" s="3"/>
      <c r="D57" s="16"/>
      <c r="E57" s="3"/>
      <c r="F57" s="16"/>
      <c r="G57" s="16"/>
      <c r="H57" s="16"/>
      <c r="I57" s="16"/>
      <c r="J57" s="16"/>
      <c r="K57" s="16"/>
      <c r="L57" s="46"/>
      <c r="M57" s="40" t="str">
        <f>IF(DetailsTable[[#This Row],[Positive Date]]&lt;&gt;"", IF(DetailsTable[[#This Row],[Recovered Date]]="",IF(DetailsTable[[#This Row],[Deceased Date]]="","Yes","No"),"No"),"")</f>
        <v/>
      </c>
      <c r="N57" s="50" t="str">
        <f>IF(DetailsTable[[#This Row],[Flat No.]]&lt;&gt;"", VLOOKUP(DetailsTable[[#This Row],[Flat No.]],FlatsMappingTable[],4,FALSE),"")</f>
        <v/>
      </c>
      <c r="O57" s="22" t="str">
        <f>IF(DetailsTable[[#This Row],[Flat No.]]&lt;&gt;"", VLOOKUP(DetailsTable[[#This Row],[Flat No.]],FlatsMappingTable[],2,FALSE),"")</f>
        <v/>
      </c>
      <c r="P57" s="22" t="str">
        <f>IF(DetailsTable[[#This Row],[Flat No.]]&lt;&gt;"", VLOOKUP(DetailsTable[[#This Row],[Flat No.]],FlatsMappingTable[],3,FALSE),"")</f>
        <v/>
      </c>
      <c r="Q57" s="22" t="str">
        <f>IF(DetailsTable[[#This Row],[DOB]]&lt;&gt;"",IF(DetailsTable[[#This Row],[Positive Date]]&lt;&gt;"",DATEDIF(DetailsTable[[#This Row],[DOB]],DetailsTable[[#This Row],[Positive Date]],"Y"),""),"")</f>
        <v/>
      </c>
      <c r="R57" s="22" t="str">
        <f>IF(DetailsTable[[#This Row],[Positive Date]]&lt;&gt;"",YEAR(DetailsTable[[#This Row],[Positive Date]]),"")</f>
        <v/>
      </c>
      <c r="S57" s="19" t="str">
        <f>TEXT(IF(DetailsTable[[#This Row],[Positive Date]]&lt;&gt;"",MONTH(DetailsTable[[#This Row],[Positive Date]])*28,""),"mmm")</f>
        <v/>
      </c>
      <c r="T57" s="19" t="str">
        <f>IF(DetailsTable[[#This Row],[Month]]&lt;&gt;"", _xlfn.CONCAT(DetailsTable[[#This Row],[Month]],"-",DetailsTable[[#This Row],[Year]]),"")</f>
        <v/>
      </c>
      <c r="U57" s="19" t="str">
        <f>IF(DetailsTable[[#This Row],[Positive Date]]&lt;&gt;"",IF(DetailsTable[[#This Row],[Recovered Date]]&lt;&gt;"",DATEDIF(DetailsTable[[#This Row],[Positive Date]],DetailsTable[[#This Row],[Recovered Date]],"D"),""),"")</f>
        <v/>
      </c>
      <c r="V57" s="19" t="str">
        <f>IF(DetailsTable[[#This Row],[Age]]&lt;&gt;"", VLOOKUP(ROUNDDOWN(DetailsTable[[#This Row],[Age]],-1)+1,AgeBandBasedDetails[[Start Age]:[Age Band]],3,FALSE),"")</f>
        <v/>
      </c>
    </row>
    <row r="58" spans="1:22" x14ac:dyDescent="0.25">
      <c r="A58" s="6" t="str">
        <f>IF(DetailsTable[[#This Row],[Person Name]]&lt;&gt;"",A57+1,"")</f>
        <v/>
      </c>
      <c r="B58" s="3"/>
      <c r="C58" s="3"/>
      <c r="D58" s="16"/>
      <c r="E58" s="3"/>
      <c r="F58" s="16"/>
      <c r="G58" s="16"/>
      <c r="H58" s="16"/>
      <c r="I58" s="16"/>
      <c r="J58" s="16"/>
      <c r="K58" s="16"/>
      <c r="L58" s="46"/>
      <c r="M58" s="40" t="str">
        <f>IF(DetailsTable[[#This Row],[Positive Date]]&lt;&gt;"", IF(DetailsTable[[#This Row],[Recovered Date]]="",IF(DetailsTable[[#This Row],[Deceased Date]]="","Yes","No"),"No"),"")</f>
        <v/>
      </c>
      <c r="N58" s="50" t="str">
        <f>IF(DetailsTable[[#This Row],[Flat No.]]&lt;&gt;"", VLOOKUP(DetailsTable[[#This Row],[Flat No.]],FlatsMappingTable[],4,FALSE),"")</f>
        <v/>
      </c>
      <c r="O58" s="22" t="str">
        <f>IF(DetailsTable[[#This Row],[Flat No.]]&lt;&gt;"", VLOOKUP(DetailsTable[[#This Row],[Flat No.]],FlatsMappingTable[],2,FALSE),"")</f>
        <v/>
      </c>
      <c r="P58" s="22" t="str">
        <f>IF(DetailsTable[[#This Row],[Flat No.]]&lt;&gt;"", VLOOKUP(DetailsTable[[#This Row],[Flat No.]],FlatsMappingTable[],3,FALSE),"")</f>
        <v/>
      </c>
      <c r="Q58" s="22" t="str">
        <f>IF(DetailsTable[[#This Row],[DOB]]&lt;&gt;"",IF(DetailsTable[[#This Row],[Positive Date]]&lt;&gt;"",DATEDIF(DetailsTable[[#This Row],[DOB]],DetailsTable[[#This Row],[Positive Date]],"Y"),""),"")</f>
        <v/>
      </c>
      <c r="R58" s="22" t="str">
        <f>IF(DetailsTable[[#This Row],[Positive Date]]&lt;&gt;"",YEAR(DetailsTable[[#This Row],[Positive Date]]),"")</f>
        <v/>
      </c>
      <c r="S58" s="19" t="str">
        <f>TEXT(IF(DetailsTable[[#This Row],[Positive Date]]&lt;&gt;"",MONTH(DetailsTable[[#This Row],[Positive Date]])*28,""),"mmm")</f>
        <v/>
      </c>
      <c r="T58" s="19" t="str">
        <f>IF(DetailsTable[[#This Row],[Month]]&lt;&gt;"", _xlfn.CONCAT(DetailsTable[[#This Row],[Month]],"-",DetailsTable[[#This Row],[Year]]),"")</f>
        <v/>
      </c>
      <c r="U58" s="19" t="str">
        <f>IF(DetailsTable[[#This Row],[Positive Date]]&lt;&gt;"",IF(DetailsTable[[#This Row],[Recovered Date]]&lt;&gt;"",DATEDIF(DetailsTable[[#This Row],[Positive Date]],DetailsTable[[#This Row],[Recovered Date]],"D"),""),"")</f>
        <v/>
      </c>
      <c r="V58" s="19" t="str">
        <f>IF(DetailsTable[[#This Row],[Age]]&lt;&gt;"", VLOOKUP(ROUNDDOWN(DetailsTable[[#This Row],[Age]],-1)+1,AgeBandBasedDetails[[Start Age]:[Age Band]],3,FALSE),"")</f>
        <v/>
      </c>
    </row>
    <row r="59" spans="1:22" x14ac:dyDescent="0.25">
      <c r="A59" s="6" t="str">
        <f>IF(DetailsTable[[#This Row],[Person Name]]&lt;&gt;"",A58+1,"")</f>
        <v/>
      </c>
      <c r="B59" s="3"/>
      <c r="C59" s="3"/>
      <c r="D59" s="16"/>
      <c r="E59" s="3"/>
      <c r="F59" s="16"/>
      <c r="G59" s="16"/>
      <c r="H59" s="16"/>
      <c r="I59" s="16"/>
      <c r="J59" s="16"/>
      <c r="K59" s="16"/>
      <c r="L59" s="46"/>
      <c r="M59" s="40" t="str">
        <f>IF(DetailsTable[[#This Row],[Positive Date]]&lt;&gt;"", IF(DetailsTable[[#This Row],[Recovered Date]]="",IF(DetailsTable[[#This Row],[Deceased Date]]="","Yes","No"),"No"),"")</f>
        <v/>
      </c>
      <c r="N59" s="50" t="str">
        <f>IF(DetailsTable[[#This Row],[Flat No.]]&lt;&gt;"", VLOOKUP(DetailsTable[[#This Row],[Flat No.]],FlatsMappingTable[],4,FALSE),"")</f>
        <v/>
      </c>
      <c r="O59" s="22" t="str">
        <f>IF(DetailsTable[[#This Row],[Flat No.]]&lt;&gt;"", VLOOKUP(DetailsTable[[#This Row],[Flat No.]],FlatsMappingTable[],2,FALSE),"")</f>
        <v/>
      </c>
      <c r="P59" s="22" t="str">
        <f>IF(DetailsTable[[#This Row],[Flat No.]]&lt;&gt;"", VLOOKUP(DetailsTable[[#This Row],[Flat No.]],FlatsMappingTable[],3,FALSE),"")</f>
        <v/>
      </c>
      <c r="Q59" s="22" t="str">
        <f>IF(DetailsTable[[#This Row],[DOB]]&lt;&gt;"",IF(DetailsTable[[#This Row],[Positive Date]]&lt;&gt;"",DATEDIF(DetailsTable[[#This Row],[DOB]],DetailsTable[[#This Row],[Positive Date]],"Y"),""),"")</f>
        <v/>
      </c>
      <c r="R59" s="22" t="str">
        <f>IF(DetailsTable[[#This Row],[Positive Date]]&lt;&gt;"",YEAR(DetailsTable[[#This Row],[Positive Date]]),"")</f>
        <v/>
      </c>
      <c r="S59" s="19" t="str">
        <f>TEXT(IF(DetailsTable[[#This Row],[Positive Date]]&lt;&gt;"",MONTH(DetailsTable[[#This Row],[Positive Date]])*28,""),"mmm")</f>
        <v/>
      </c>
      <c r="T59" s="19" t="str">
        <f>IF(DetailsTable[[#This Row],[Month]]&lt;&gt;"", _xlfn.CONCAT(DetailsTable[[#This Row],[Month]],"-",DetailsTable[[#This Row],[Year]]),"")</f>
        <v/>
      </c>
      <c r="U59" s="19" t="str">
        <f>IF(DetailsTable[[#This Row],[Positive Date]]&lt;&gt;"",IF(DetailsTable[[#This Row],[Recovered Date]]&lt;&gt;"",DATEDIF(DetailsTable[[#This Row],[Positive Date]],DetailsTable[[#This Row],[Recovered Date]],"D"),""),"")</f>
        <v/>
      </c>
      <c r="V59" s="19" t="str">
        <f>IF(DetailsTable[[#This Row],[Age]]&lt;&gt;"", VLOOKUP(ROUNDDOWN(DetailsTable[[#This Row],[Age]],-1)+1,AgeBandBasedDetails[[Start Age]:[Age Band]],3,FALSE),"")</f>
        <v/>
      </c>
    </row>
    <row r="60" spans="1:22" x14ac:dyDescent="0.25">
      <c r="A60" s="6" t="str">
        <f>IF(DetailsTable[[#This Row],[Person Name]]&lt;&gt;"",A59+1,"")</f>
        <v/>
      </c>
      <c r="B60" s="3"/>
      <c r="C60" s="3"/>
      <c r="D60" s="16"/>
      <c r="E60" s="3"/>
      <c r="F60" s="16"/>
      <c r="G60" s="16"/>
      <c r="H60" s="16"/>
      <c r="I60" s="16"/>
      <c r="J60" s="16"/>
      <c r="K60" s="16"/>
      <c r="L60" s="46"/>
      <c r="M60" s="40" t="str">
        <f>IF(DetailsTable[[#This Row],[Positive Date]]&lt;&gt;"", IF(DetailsTable[[#This Row],[Recovered Date]]="",IF(DetailsTable[[#This Row],[Deceased Date]]="","Yes","No"),"No"),"")</f>
        <v/>
      </c>
      <c r="N60" s="50" t="str">
        <f>IF(DetailsTable[[#This Row],[Flat No.]]&lt;&gt;"", VLOOKUP(DetailsTable[[#This Row],[Flat No.]],FlatsMappingTable[],4,FALSE),"")</f>
        <v/>
      </c>
      <c r="O60" s="22" t="str">
        <f>IF(DetailsTable[[#This Row],[Flat No.]]&lt;&gt;"", VLOOKUP(DetailsTable[[#This Row],[Flat No.]],FlatsMappingTable[],2,FALSE),"")</f>
        <v/>
      </c>
      <c r="P60" s="22" t="str">
        <f>IF(DetailsTable[[#This Row],[Flat No.]]&lt;&gt;"", VLOOKUP(DetailsTable[[#This Row],[Flat No.]],FlatsMappingTable[],3,FALSE),"")</f>
        <v/>
      </c>
      <c r="Q60" s="22" t="str">
        <f>IF(DetailsTable[[#This Row],[DOB]]&lt;&gt;"",IF(DetailsTable[[#This Row],[Positive Date]]&lt;&gt;"",DATEDIF(DetailsTable[[#This Row],[DOB]],DetailsTable[[#This Row],[Positive Date]],"Y"),""),"")</f>
        <v/>
      </c>
      <c r="R60" s="22" t="str">
        <f>IF(DetailsTable[[#This Row],[Positive Date]]&lt;&gt;"",YEAR(DetailsTable[[#This Row],[Positive Date]]),"")</f>
        <v/>
      </c>
      <c r="S60" s="19" t="str">
        <f>TEXT(IF(DetailsTable[[#This Row],[Positive Date]]&lt;&gt;"",MONTH(DetailsTable[[#This Row],[Positive Date]])*28,""),"mmm")</f>
        <v/>
      </c>
      <c r="T60" s="19" t="str">
        <f>IF(DetailsTable[[#This Row],[Month]]&lt;&gt;"", _xlfn.CONCAT(DetailsTable[[#This Row],[Month]],"-",DetailsTable[[#This Row],[Year]]),"")</f>
        <v/>
      </c>
      <c r="U60" s="19" t="str">
        <f>IF(DetailsTable[[#This Row],[Positive Date]]&lt;&gt;"",IF(DetailsTable[[#This Row],[Recovered Date]]&lt;&gt;"",DATEDIF(DetailsTable[[#This Row],[Positive Date]],DetailsTable[[#This Row],[Recovered Date]],"D"),""),"")</f>
        <v/>
      </c>
      <c r="V60" s="19" t="str">
        <f>IF(DetailsTable[[#This Row],[Age]]&lt;&gt;"", VLOOKUP(ROUNDDOWN(DetailsTable[[#This Row],[Age]],-1)+1,AgeBandBasedDetails[[Start Age]:[Age Band]],3,FALSE),"")</f>
        <v/>
      </c>
    </row>
    <row r="61" spans="1:22" x14ac:dyDescent="0.25">
      <c r="A61" s="6" t="str">
        <f>IF(DetailsTable[[#This Row],[Person Name]]&lt;&gt;"",A60+1,"")</f>
        <v/>
      </c>
      <c r="B61" s="3"/>
      <c r="C61" s="3"/>
      <c r="D61" s="16"/>
      <c r="E61" s="3"/>
      <c r="F61" s="16"/>
      <c r="G61" s="16"/>
      <c r="H61" s="16"/>
      <c r="I61" s="16"/>
      <c r="J61" s="16"/>
      <c r="K61" s="16"/>
      <c r="L61" s="46"/>
      <c r="M61" s="40" t="str">
        <f>IF(DetailsTable[[#This Row],[Positive Date]]&lt;&gt;"", IF(DetailsTable[[#This Row],[Recovered Date]]="",IF(DetailsTable[[#This Row],[Deceased Date]]="","Yes","No"),"No"),"")</f>
        <v/>
      </c>
      <c r="N61" s="50" t="str">
        <f>IF(DetailsTable[[#This Row],[Flat No.]]&lt;&gt;"", VLOOKUP(DetailsTable[[#This Row],[Flat No.]],FlatsMappingTable[],4,FALSE),"")</f>
        <v/>
      </c>
      <c r="O61" s="22" t="str">
        <f>IF(DetailsTable[[#This Row],[Flat No.]]&lt;&gt;"", VLOOKUP(DetailsTable[[#This Row],[Flat No.]],FlatsMappingTable[],2,FALSE),"")</f>
        <v/>
      </c>
      <c r="P61" s="22" t="str">
        <f>IF(DetailsTable[[#This Row],[Flat No.]]&lt;&gt;"", VLOOKUP(DetailsTable[[#This Row],[Flat No.]],FlatsMappingTable[],3,FALSE),"")</f>
        <v/>
      </c>
      <c r="Q61" s="22" t="str">
        <f>IF(DetailsTable[[#This Row],[DOB]]&lt;&gt;"",IF(DetailsTable[[#This Row],[Positive Date]]&lt;&gt;"",DATEDIF(DetailsTable[[#This Row],[DOB]],DetailsTable[[#This Row],[Positive Date]],"Y"),""),"")</f>
        <v/>
      </c>
      <c r="R61" s="22" t="str">
        <f>IF(DetailsTable[[#This Row],[Positive Date]]&lt;&gt;"",YEAR(DetailsTable[[#This Row],[Positive Date]]),"")</f>
        <v/>
      </c>
      <c r="S61" s="19" t="str">
        <f>TEXT(IF(DetailsTable[[#This Row],[Positive Date]]&lt;&gt;"",MONTH(DetailsTable[[#This Row],[Positive Date]])*28,""),"mmm")</f>
        <v/>
      </c>
      <c r="T61" s="19" t="str">
        <f>IF(DetailsTable[[#This Row],[Month]]&lt;&gt;"", _xlfn.CONCAT(DetailsTable[[#This Row],[Month]],"-",DetailsTable[[#This Row],[Year]]),"")</f>
        <v/>
      </c>
      <c r="U61" s="19" t="str">
        <f>IF(DetailsTable[[#This Row],[Positive Date]]&lt;&gt;"",IF(DetailsTable[[#This Row],[Recovered Date]]&lt;&gt;"",DATEDIF(DetailsTable[[#This Row],[Positive Date]],DetailsTable[[#This Row],[Recovered Date]],"D"),""),"")</f>
        <v/>
      </c>
      <c r="V61" s="19" t="str">
        <f>IF(DetailsTable[[#This Row],[Age]]&lt;&gt;"", VLOOKUP(ROUNDDOWN(DetailsTable[[#This Row],[Age]],-1)+1,AgeBandBasedDetails[[Start Age]:[Age Band]],3,FALSE),"")</f>
        <v/>
      </c>
    </row>
    <row r="62" spans="1:22" x14ac:dyDescent="0.25">
      <c r="A62" s="6" t="str">
        <f>IF(DetailsTable[[#This Row],[Person Name]]&lt;&gt;"",A61+1,"")</f>
        <v/>
      </c>
      <c r="B62" s="3"/>
      <c r="C62" s="3"/>
      <c r="D62" s="16"/>
      <c r="E62" s="3"/>
      <c r="F62" s="16"/>
      <c r="G62" s="16"/>
      <c r="H62" s="16"/>
      <c r="I62" s="16"/>
      <c r="J62" s="16"/>
      <c r="K62" s="16"/>
      <c r="L62" s="46"/>
      <c r="M62" s="40" t="str">
        <f>IF(DetailsTable[[#This Row],[Positive Date]]&lt;&gt;"", IF(DetailsTable[[#This Row],[Recovered Date]]="",IF(DetailsTable[[#This Row],[Deceased Date]]="","Yes","No"),"No"),"")</f>
        <v/>
      </c>
      <c r="N62" s="50" t="str">
        <f>IF(DetailsTable[[#This Row],[Flat No.]]&lt;&gt;"", VLOOKUP(DetailsTable[[#This Row],[Flat No.]],FlatsMappingTable[],4,FALSE),"")</f>
        <v/>
      </c>
      <c r="O62" s="22" t="str">
        <f>IF(DetailsTable[[#This Row],[Flat No.]]&lt;&gt;"", VLOOKUP(DetailsTable[[#This Row],[Flat No.]],FlatsMappingTable[],2,FALSE),"")</f>
        <v/>
      </c>
      <c r="P62" s="22" t="str">
        <f>IF(DetailsTable[[#This Row],[Flat No.]]&lt;&gt;"", VLOOKUP(DetailsTable[[#This Row],[Flat No.]],FlatsMappingTable[],3,FALSE),"")</f>
        <v/>
      </c>
      <c r="Q62" s="22" t="str">
        <f>IF(DetailsTable[[#This Row],[DOB]]&lt;&gt;"",IF(DetailsTable[[#This Row],[Positive Date]]&lt;&gt;"",DATEDIF(DetailsTable[[#This Row],[DOB]],DetailsTable[[#This Row],[Positive Date]],"Y"),""),"")</f>
        <v/>
      </c>
      <c r="R62" s="22" t="str">
        <f>IF(DetailsTable[[#This Row],[Positive Date]]&lt;&gt;"",YEAR(DetailsTable[[#This Row],[Positive Date]]),"")</f>
        <v/>
      </c>
      <c r="S62" s="19" t="str">
        <f>TEXT(IF(DetailsTable[[#This Row],[Positive Date]]&lt;&gt;"",MONTH(DetailsTable[[#This Row],[Positive Date]])*28,""),"mmm")</f>
        <v/>
      </c>
      <c r="T62" s="19" t="str">
        <f>IF(DetailsTable[[#This Row],[Month]]&lt;&gt;"", _xlfn.CONCAT(DetailsTable[[#This Row],[Month]],"-",DetailsTable[[#This Row],[Year]]),"")</f>
        <v/>
      </c>
      <c r="U62" s="19" t="str">
        <f>IF(DetailsTable[[#This Row],[Positive Date]]&lt;&gt;"",IF(DetailsTable[[#This Row],[Recovered Date]]&lt;&gt;"",DATEDIF(DetailsTable[[#This Row],[Positive Date]],DetailsTable[[#This Row],[Recovered Date]],"D"),""),"")</f>
        <v/>
      </c>
      <c r="V62" s="19" t="str">
        <f>IF(DetailsTable[[#This Row],[Age]]&lt;&gt;"", VLOOKUP(ROUNDDOWN(DetailsTable[[#This Row],[Age]],-1)+1,AgeBandBasedDetails[[Start Age]:[Age Band]],3,FALSE),"")</f>
        <v/>
      </c>
    </row>
    <row r="63" spans="1:22" x14ac:dyDescent="0.25">
      <c r="A63" s="6" t="str">
        <f>IF(DetailsTable[[#This Row],[Person Name]]&lt;&gt;"",A62+1,"")</f>
        <v/>
      </c>
      <c r="B63" s="3"/>
      <c r="C63" s="3"/>
      <c r="D63" s="16"/>
      <c r="E63" s="3"/>
      <c r="F63" s="16"/>
      <c r="G63" s="16"/>
      <c r="H63" s="16"/>
      <c r="I63" s="16"/>
      <c r="J63" s="16"/>
      <c r="K63" s="16"/>
      <c r="L63" s="46"/>
      <c r="M63" s="40" t="str">
        <f>IF(DetailsTable[[#This Row],[Positive Date]]&lt;&gt;"", IF(DetailsTable[[#This Row],[Recovered Date]]="",IF(DetailsTable[[#This Row],[Deceased Date]]="","Yes","No"),"No"),"")</f>
        <v/>
      </c>
      <c r="N63" s="50" t="str">
        <f>IF(DetailsTable[[#This Row],[Flat No.]]&lt;&gt;"", VLOOKUP(DetailsTable[[#This Row],[Flat No.]],FlatsMappingTable[],4,FALSE),"")</f>
        <v/>
      </c>
      <c r="O63" s="22" t="str">
        <f>IF(DetailsTable[[#This Row],[Flat No.]]&lt;&gt;"", VLOOKUP(DetailsTable[[#This Row],[Flat No.]],FlatsMappingTable[],2,FALSE),"")</f>
        <v/>
      </c>
      <c r="P63" s="22" t="str">
        <f>IF(DetailsTable[[#This Row],[Flat No.]]&lt;&gt;"", VLOOKUP(DetailsTable[[#This Row],[Flat No.]],FlatsMappingTable[],3,FALSE),"")</f>
        <v/>
      </c>
      <c r="Q63" s="22" t="str">
        <f>IF(DetailsTable[[#This Row],[DOB]]&lt;&gt;"",IF(DetailsTable[[#This Row],[Positive Date]]&lt;&gt;"",DATEDIF(DetailsTable[[#This Row],[DOB]],DetailsTable[[#This Row],[Positive Date]],"Y"),""),"")</f>
        <v/>
      </c>
      <c r="R63" s="22" t="str">
        <f>IF(DetailsTable[[#This Row],[Positive Date]]&lt;&gt;"",YEAR(DetailsTable[[#This Row],[Positive Date]]),"")</f>
        <v/>
      </c>
      <c r="S63" s="19" t="str">
        <f>TEXT(IF(DetailsTable[[#This Row],[Positive Date]]&lt;&gt;"",MONTH(DetailsTable[[#This Row],[Positive Date]])*28,""),"mmm")</f>
        <v/>
      </c>
      <c r="T63" s="19" t="str">
        <f>IF(DetailsTable[[#This Row],[Month]]&lt;&gt;"", _xlfn.CONCAT(DetailsTable[[#This Row],[Month]],"-",DetailsTable[[#This Row],[Year]]),"")</f>
        <v/>
      </c>
      <c r="U63" s="19" t="str">
        <f>IF(DetailsTable[[#This Row],[Positive Date]]&lt;&gt;"",IF(DetailsTable[[#This Row],[Recovered Date]]&lt;&gt;"",DATEDIF(DetailsTable[[#This Row],[Positive Date]],DetailsTable[[#This Row],[Recovered Date]],"D"),""),"")</f>
        <v/>
      </c>
      <c r="V63" s="19" t="str">
        <f>IF(DetailsTable[[#This Row],[Age]]&lt;&gt;"", VLOOKUP(ROUNDDOWN(DetailsTable[[#This Row],[Age]],-1)+1,AgeBandBasedDetails[[Start Age]:[Age Band]],3,FALSE),"")</f>
        <v/>
      </c>
    </row>
    <row r="64" spans="1:22" x14ac:dyDescent="0.25">
      <c r="A64" s="6" t="str">
        <f>IF(DetailsTable[[#This Row],[Person Name]]&lt;&gt;"",A63+1,"")</f>
        <v/>
      </c>
      <c r="B64" s="3"/>
      <c r="C64" s="3"/>
      <c r="D64" s="16"/>
      <c r="E64" s="3"/>
      <c r="F64" s="16"/>
      <c r="G64" s="16"/>
      <c r="H64" s="16"/>
      <c r="I64" s="16"/>
      <c r="J64" s="16"/>
      <c r="K64" s="16"/>
      <c r="L64" s="46"/>
      <c r="M64" s="40" t="str">
        <f>IF(DetailsTable[[#This Row],[Positive Date]]&lt;&gt;"", IF(DetailsTable[[#This Row],[Recovered Date]]="",IF(DetailsTable[[#This Row],[Deceased Date]]="","Yes","No"),"No"),"")</f>
        <v/>
      </c>
      <c r="N64" s="50" t="str">
        <f>IF(DetailsTable[[#This Row],[Flat No.]]&lt;&gt;"", VLOOKUP(DetailsTable[[#This Row],[Flat No.]],FlatsMappingTable[],4,FALSE),"")</f>
        <v/>
      </c>
      <c r="O64" s="22" t="str">
        <f>IF(DetailsTable[[#This Row],[Flat No.]]&lt;&gt;"", VLOOKUP(DetailsTable[[#This Row],[Flat No.]],FlatsMappingTable[],2,FALSE),"")</f>
        <v/>
      </c>
      <c r="P64" s="22" t="str">
        <f>IF(DetailsTable[[#This Row],[Flat No.]]&lt;&gt;"", VLOOKUP(DetailsTable[[#This Row],[Flat No.]],FlatsMappingTable[],3,FALSE),"")</f>
        <v/>
      </c>
      <c r="Q64" s="22" t="str">
        <f>IF(DetailsTable[[#This Row],[DOB]]&lt;&gt;"",IF(DetailsTable[[#This Row],[Positive Date]]&lt;&gt;"",DATEDIF(DetailsTable[[#This Row],[DOB]],DetailsTable[[#This Row],[Positive Date]],"Y"),""),"")</f>
        <v/>
      </c>
      <c r="R64" s="22" t="str">
        <f>IF(DetailsTable[[#This Row],[Positive Date]]&lt;&gt;"",YEAR(DetailsTable[[#This Row],[Positive Date]]),"")</f>
        <v/>
      </c>
      <c r="S64" s="19" t="str">
        <f>TEXT(IF(DetailsTable[[#This Row],[Positive Date]]&lt;&gt;"",MONTH(DetailsTable[[#This Row],[Positive Date]])*28,""),"mmm")</f>
        <v/>
      </c>
      <c r="T64" s="19" t="str">
        <f>IF(DetailsTable[[#This Row],[Month]]&lt;&gt;"", _xlfn.CONCAT(DetailsTable[[#This Row],[Month]],"-",DetailsTable[[#This Row],[Year]]),"")</f>
        <v/>
      </c>
      <c r="U64" s="19" t="str">
        <f>IF(DetailsTable[[#This Row],[Positive Date]]&lt;&gt;"",IF(DetailsTable[[#This Row],[Recovered Date]]&lt;&gt;"",DATEDIF(DetailsTable[[#This Row],[Positive Date]],DetailsTable[[#This Row],[Recovered Date]],"D"),""),"")</f>
        <v/>
      </c>
      <c r="V64" s="19" t="str">
        <f>IF(DetailsTable[[#This Row],[Age]]&lt;&gt;"", VLOOKUP(ROUNDDOWN(DetailsTable[[#This Row],[Age]],-1)+1,AgeBandBasedDetails[[Start Age]:[Age Band]],3,FALSE),"")</f>
        <v/>
      </c>
    </row>
    <row r="65" spans="1:22" x14ac:dyDescent="0.25">
      <c r="A65" s="6" t="str">
        <f>IF(DetailsTable[[#This Row],[Person Name]]&lt;&gt;"",A64+1,"")</f>
        <v/>
      </c>
      <c r="B65" s="3"/>
      <c r="C65" s="3"/>
      <c r="D65" s="16"/>
      <c r="E65" s="3"/>
      <c r="F65" s="16"/>
      <c r="G65" s="16"/>
      <c r="H65" s="16"/>
      <c r="I65" s="16"/>
      <c r="J65" s="16"/>
      <c r="K65" s="16"/>
      <c r="L65" s="46"/>
      <c r="M65" s="40" t="str">
        <f>IF(DetailsTable[[#This Row],[Positive Date]]&lt;&gt;"", IF(DetailsTable[[#This Row],[Recovered Date]]="",IF(DetailsTable[[#This Row],[Deceased Date]]="","Yes","No"),"No"),"")</f>
        <v/>
      </c>
      <c r="N65" s="50" t="str">
        <f>IF(DetailsTable[[#This Row],[Flat No.]]&lt;&gt;"", VLOOKUP(DetailsTable[[#This Row],[Flat No.]],FlatsMappingTable[],4,FALSE),"")</f>
        <v/>
      </c>
      <c r="O65" s="22" t="str">
        <f>IF(DetailsTable[[#This Row],[Flat No.]]&lt;&gt;"", VLOOKUP(DetailsTable[[#This Row],[Flat No.]],FlatsMappingTable[],2,FALSE),"")</f>
        <v/>
      </c>
      <c r="P65" s="22" t="str">
        <f>IF(DetailsTable[[#This Row],[Flat No.]]&lt;&gt;"", VLOOKUP(DetailsTable[[#This Row],[Flat No.]],FlatsMappingTable[],3,FALSE),"")</f>
        <v/>
      </c>
      <c r="Q65" s="22" t="str">
        <f>IF(DetailsTable[[#This Row],[DOB]]&lt;&gt;"",IF(DetailsTable[[#This Row],[Positive Date]]&lt;&gt;"",DATEDIF(DetailsTable[[#This Row],[DOB]],DetailsTable[[#This Row],[Positive Date]],"Y"),""),"")</f>
        <v/>
      </c>
      <c r="R65" s="22" t="str">
        <f>IF(DetailsTable[[#This Row],[Positive Date]]&lt;&gt;"",YEAR(DetailsTable[[#This Row],[Positive Date]]),"")</f>
        <v/>
      </c>
      <c r="S65" s="19" t="str">
        <f>TEXT(IF(DetailsTable[[#This Row],[Positive Date]]&lt;&gt;"",MONTH(DetailsTable[[#This Row],[Positive Date]])*28,""),"mmm")</f>
        <v/>
      </c>
      <c r="T65" s="19" t="str">
        <f>IF(DetailsTable[[#This Row],[Month]]&lt;&gt;"", _xlfn.CONCAT(DetailsTable[[#This Row],[Month]],"-",DetailsTable[[#This Row],[Year]]),"")</f>
        <v/>
      </c>
      <c r="U65" s="19" t="str">
        <f>IF(DetailsTable[[#This Row],[Positive Date]]&lt;&gt;"",IF(DetailsTable[[#This Row],[Recovered Date]]&lt;&gt;"",DATEDIF(DetailsTable[[#This Row],[Positive Date]],DetailsTable[[#This Row],[Recovered Date]],"D"),""),"")</f>
        <v/>
      </c>
      <c r="V65" s="19" t="str">
        <f>IF(DetailsTable[[#This Row],[Age]]&lt;&gt;"", VLOOKUP(ROUNDDOWN(DetailsTable[[#This Row],[Age]],-1)+1,AgeBandBasedDetails[[Start Age]:[Age Band]],3,FALSE),"")</f>
        <v/>
      </c>
    </row>
    <row r="66" spans="1:22" x14ac:dyDescent="0.25">
      <c r="A66" s="6" t="str">
        <f>IF(DetailsTable[[#This Row],[Person Name]]&lt;&gt;"",A65+1,"")</f>
        <v/>
      </c>
      <c r="B66" s="3"/>
      <c r="C66" s="3"/>
      <c r="D66" s="16"/>
      <c r="E66" s="3"/>
      <c r="F66" s="16"/>
      <c r="G66" s="16"/>
      <c r="H66" s="16"/>
      <c r="I66" s="16"/>
      <c r="J66" s="16"/>
      <c r="K66" s="16"/>
      <c r="L66" s="46"/>
      <c r="M66" s="40" t="str">
        <f>IF(DetailsTable[[#This Row],[Positive Date]]&lt;&gt;"", IF(DetailsTable[[#This Row],[Recovered Date]]="",IF(DetailsTable[[#This Row],[Deceased Date]]="","Yes","No"),"No"),"")</f>
        <v/>
      </c>
      <c r="N66" s="50" t="str">
        <f>IF(DetailsTable[[#This Row],[Flat No.]]&lt;&gt;"", VLOOKUP(DetailsTable[[#This Row],[Flat No.]],FlatsMappingTable[],4,FALSE),"")</f>
        <v/>
      </c>
      <c r="O66" s="22" t="str">
        <f>IF(DetailsTable[[#This Row],[Flat No.]]&lt;&gt;"", VLOOKUP(DetailsTable[[#This Row],[Flat No.]],FlatsMappingTable[],2,FALSE),"")</f>
        <v/>
      </c>
      <c r="P66" s="22" t="str">
        <f>IF(DetailsTable[[#This Row],[Flat No.]]&lt;&gt;"", VLOOKUP(DetailsTable[[#This Row],[Flat No.]],FlatsMappingTable[],3,FALSE),"")</f>
        <v/>
      </c>
      <c r="Q66" s="22" t="str">
        <f>IF(DetailsTable[[#This Row],[DOB]]&lt;&gt;"",IF(DetailsTable[[#This Row],[Positive Date]]&lt;&gt;"",DATEDIF(DetailsTable[[#This Row],[DOB]],DetailsTable[[#This Row],[Positive Date]],"Y"),""),"")</f>
        <v/>
      </c>
      <c r="R66" s="22" t="str">
        <f>IF(DetailsTable[[#This Row],[Positive Date]]&lt;&gt;"",YEAR(DetailsTable[[#This Row],[Positive Date]]),"")</f>
        <v/>
      </c>
      <c r="S66" s="19" t="str">
        <f>TEXT(IF(DetailsTable[[#This Row],[Positive Date]]&lt;&gt;"",MONTH(DetailsTable[[#This Row],[Positive Date]])*28,""),"mmm")</f>
        <v/>
      </c>
      <c r="T66" s="19" t="str">
        <f>IF(DetailsTable[[#This Row],[Month]]&lt;&gt;"", _xlfn.CONCAT(DetailsTable[[#This Row],[Month]],"-",DetailsTable[[#This Row],[Year]]),"")</f>
        <v/>
      </c>
      <c r="U66" s="19" t="str">
        <f>IF(DetailsTable[[#This Row],[Positive Date]]&lt;&gt;"",IF(DetailsTable[[#This Row],[Recovered Date]]&lt;&gt;"",DATEDIF(DetailsTable[[#This Row],[Positive Date]],DetailsTable[[#This Row],[Recovered Date]],"D"),""),"")</f>
        <v/>
      </c>
      <c r="V66" s="19" t="str">
        <f>IF(DetailsTable[[#This Row],[Age]]&lt;&gt;"", VLOOKUP(ROUNDDOWN(DetailsTable[[#This Row],[Age]],-1)+1,AgeBandBasedDetails[[Start Age]:[Age Band]],3,FALSE),"")</f>
        <v/>
      </c>
    </row>
    <row r="67" spans="1:22" x14ac:dyDescent="0.25">
      <c r="A67" s="6" t="str">
        <f>IF(DetailsTable[[#This Row],[Person Name]]&lt;&gt;"",A66+1,"")</f>
        <v/>
      </c>
      <c r="B67" s="3"/>
      <c r="C67" s="3"/>
      <c r="D67" s="16"/>
      <c r="E67" s="3"/>
      <c r="F67" s="16"/>
      <c r="G67" s="16"/>
      <c r="H67" s="16"/>
      <c r="I67" s="16"/>
      <c r="J67" s="16"/>
      <c r="K67" s="16"/>
      <c r="L67" s="46"/>
      <c r="M67" s="40" t="str">
        <f>IF(DetailsTable[[#This Row],[Positive Date]]&lt;&gt;"", IF(DetailsTable[[#This Row],[Recovered Date]]="",IF(DetailsTable[[#This Row],[Deceased Date]]="","Yes","No"),"No"),"")</f>
        <v/>
      </c>
      <c r="N67" s="50" t="str">
        <f>IF(DetailsTable[[#This Row],[Flat No.]]&lt;&gt;"", VLOOKUP(DetailsTable[[#This Row],[Flat No.]],FlatsMappingTable[],4,FALSE),"")</f>
        <v/>
      </c>
      <c r="O67" s="22" t="str">
        <f>IF(DetailsTable[[#This Row],[Flat No.]]&lt;&gt;"", VLOOKUP(DetailsTable[[#This Row],[Flat No.]],FlatsMappingTable[],2,FALSE),"")</f>
        <v/>
      </c>
      <c r="P67" s="22" t="str">
        <f>IF(DetailsTable[[#This Row],[Flat No.]]&lt;&gt;"", VLOOKUP(DetailsTable[[#This Row],[Flat No.]],FlatsMappingTable[],3,FALSE),"")</f>
        <v/>
      </c>
      <c r="Q67" s="22" t="str">
        <f>IF(DetailsTable[[#This Row],[DOB]]&lt;&gt;"",IF(DetailsTable[[#This Row],[Positive Date]]&lt;&gt;"",DATEDIF(DetailsTable[[#This Row],[DOB]],DetailsTable[[#This Row],[Positive Date]],"Y"),""),"")</f>
        <v/>
      </c>
      <c r="R67" s="22" t="str">
        <f>IF(DetailsTable[[#This Row],[Positive Date]]&lt;&gt;"",YEAR(DetailsTable[[#This Row],[Positive Date]]),"")</f>
        <v/>
      </c>
      <c r="S67" s="19" t="str">
        <f>TEXT(IF(DetailsTable[[#This Row],[Positive Date]]&lt;&gt;"",MONTH(DetailsTable[[#This Row],[Positive Date]])*28,""),"mmm")</f>
        <v/>
      </c>
      <c r="T67" s="19" t="str">
        <f>IF(DetailsTable[[#This Row],[Month]]&lt;&gt;"", _xlfn.CONCAT(DetailsTable[[#This Row],[Month]],"-",DetailsTable[[#This Row],[Year]]),"")</f>
        <v/>
      </c>
      <c r="U67" s="19" t="str">
        <f>IF(DetailsTable[[#This Row],[Positive Date]]&lt;&gt;"",IF(DetailsTable[[#This Row],[Recovered Date]]&lt;&gt;"",DATEDIF(DetailsTable[[#This Row],[Positive Date]],DetailsTable[[#This Row],[Recovered Date]],"D"),""),"")</f>
        <v/>
      </c>
      <c r="V67" s="19" t="str">
        <f>IF(DetailsTable[[#This Row],[Age]]&lt;&gt;"", VLOOKUP(ROUNDDOWN(DetailsTable[[#This Row],[Age]],-1)+1,AgeBandBasedDetails[[Start Age]:[Age Band]],3,FALSE),"")</f>
        <v/>
      </c>
    </row>
    <row r="68" spans="1:22" x14ac:dyDescent="0.25">
      <c r="A68" s="6" t="str">
        <f>IF(DetailsTable[[#This Row],[Person Name]]&lt;&gt;"",A67+1,"")</f>
        <v/>
      </c>
      <c r="B68" s="3"/>
      <c r="C68" s="3"/>
      <c r="D68" s="16"/>
      <c r="E68" s="3"/>
      <c r="F68" s="16"/>
      <c r="G68" s="16"/>
      <c r="H68" s="16"/>
      <c r="I68" s="16"/>
      <c r="J68" s="16"/>
      <c r="K68" s="16"/>
      <c r="L68" s="46"/>
      <c r="M68" s="40" t="str">
        <f>IF(DetailsTable[[#This Row],[Positive Date]]&lt;&gt;"", IF(DetailsTable[[#This Row],[Recovered Date]]="",IF(DetailsTable[[#This Row],[Deceased Date]]="","Yes","No"),"No"),"")</f>
        <v/>
      </c>
      <c r="N68" s="50" t="str">
        <f>IF(DetailsTable[[#This Row],[Flat No.]]&lt;&gt;"", VLOOKUP(DetailsTable[[#This Row],[Flat No.]],FlatsMappingTable[],4,FALSE),"")</f>
        <v/>
      </c>
      <c r="O68" s="22" t="str">
        <f>IF(DetailsTable[[#This Row],[Flat No.]]&lt;&gt;"", VLOOKUP(DetailsTable[[#This Row],[Flat No.]],FlatsMappingTable[],2,FALSE),"")</f>
        <v/>
      </c>
      <c r="P68" s="22" t="str">
        <f>IF(DetailsTable[[#This Row],[Flat No.]]&lt;&gt;"", VLOOKUP(DetailsTable[[#This Row],[Flat No.]],FlatsMappingTable[],3,FALSE),"")</f>
        <v/>
      </c>
      <c r="Q68" s="22" t="str">
        <f>IF(DetailsTable[[#This Row],[DOB]]&lt;&gt;"",IF(DetailsTable[[#This Row],[Positive Date]]&lt;&gt;"",DATEDIF(DetailsTable[[#This Row],[DOB]],DetailsTable[[#This Row],[Positive Date]],"Y"),""),"")</f>
        <v/>
      </c>
      <c r="R68" s="22" t="str">
        <f>IF(DetailsTable[[#This Row],[Positive Date]]&lt;&gt;"",YEAR(DetailsTable[[#This Row],[Positive Date]]),"")</f>
        <v/>
      </c>
      <c r="S68" s="19" t="str">
        <f>TEXT(IF(DetailsTable[[#This Row],[Positive Date]]&lt;&gt;"",MONTH(DetailsTable[[#This Row],[Positive Date]])*28,""),"mmm")</f>
        <v/>
      </c>
      <c r="T68" s="19" t="str">
        <f>IF(DetailsTable[[#This Row],[Month]]&lt;&gt;"", _xlfn.CONCAT(DetailsTable[[#This Row],[Month]],"-",DetailsTable[[#This Row],[Year]]),"")</f>
        <v/>
      </c>
      <c r="U68" s="19" t="str">
        <f>IF(DetailsTable[[#This Row],[Positive Date]]&lt;&gt;"",IF(DetailsTable[[#This Row],[Recovered Date]]&lt;&gt;"",DATEDIF(DetailsTable[[#This Row],[Positive Date]],DetailsTable[[#This Row],[Recovered Date]],"D"),""),"")</f>
        <v/>
      </c>
      <c r="V68" s="19" t="str">
        <f>IF(DetailsTable[[#This Row],[Age]]&lt;&gt;"", VLOOKUP(ROUNDDOWN(DetailsTable[[#This Row],[Age]],-1)+1,AgeBandBasedDetails[[Start Age]:[Age Band]],3,FALSE),"")</f>
        <v/>
      </c>
    </row>
    <row r="69" spans="1:22" x14ac:dyDescent="0.25">
      <c r="A69" s="6" t="str">
        <f>IF(DetailsTable[[#This Row],[Person Name]]&lt;&gt;"",A68+1,"")</f>
        <v/>
      </c>
      <c r="B69" s="3"/>
      <c r="C69" s="3"/>
      <c r="D69" s="16"/>
      <c r="E69" s="3"/>
      <c r="F69" s="16"/>
      <c r="G69" s="16"/>
      <c r="H69" s="16"/>
      <c r="I69" s="16"/>
      <c r="J69" s="16"/>
      <c r="K69" s="16"/>
      <c r="L69" s="46"/>
      <c r="M69" s="40" t="str">
        <f>IF(DetailsTable[[#This Row],[Positive Date]]&lt;&gt;"", IF(DetailsTable[[#This Row],[Recovered Date]]="",IF(DetailsTable[[#This Row],[Deceased Date]]="","Yes","No"),"No"),"")</f>
        <v/>
      </c>
      <c r="N69" s="50" t="str">
        <f>IF(DetailsTable[[#This Row],[Flat No.]]&lt;&gt;"", VLOOKUP(DetailsTable[[#This Row],[Flat No.]],FlatsMappingTable[],4,FALSE),"")</f>
        <v/>
      </c>
      <c r="O69" s="22" t="str">
        <f>IF(DetailsTable[[#This Row],[Flat No.]]&lt;&gt;"", VLOOKUP(DetailsTable[[#This Row],[Flat No.]],FlatsMappingTable[],2,FALSE),"")</f>
        <v/>
      </c>
      <c r="P69" s="22" t="str">
        <f>IF(DetailsTable[[#This Row],[Flat No.]]&lt;&gt;"", VLOOKUP(DetailsTable[[#This Row],[Flat No.]],FlatsMappingTable[],3,FALSE),"")</f>
        <v/>
      </c>
      <c r="Q69" s="22" t="str">
        <f>IF(DetailsTable[[#This Row],[DOB]]&lt;&gt;"",IF(DetailsTable[[#This Row],[Positive Date]]&lt;&gt;"",DATEDIF(DetailsTable[[#This Row],[DOB]],DetailsTable[[#This Row],[Positive Date]],"Y"),""),"")</f>
        <v/>
      </c>
      <c r="R69" s="22" t="str">
        <f>IF(DetailsTable[[#This Row],[Positive Date]]&lt;&gt;"",YEAR(DetailsTable[[#This Row],[Positive Date]]),"")</f>
        <v/>
      </c>
      <c r="S69" s="19" t="str">
        <f>TEXT(IF(DetailsTable[[#This Row],[Positive Date]]&lt;&gt;"",MONTH(DetailsTable[[#This Row],[Positive Date]])*28,""),"mmm")</f>
        <v/>
      </c>
      <c r="T69" s="19" t="str">
        <f>IF(DetailsTable[[#This Row],[Month]]&lt;&gt;"", _xlfn.CONCAT(DetailsTable[[#This Row],[Month]],"-",DetailsTable[[#This Row],[Year]]),"")</f>
        <v/>
      </c>
      <c r="U69" s="19" t="str">
        <f>IF(DetailsTable[[#This Row],[Positive Date]]&lt;&gt;"",IF(DetailsTable[[#This Row],[Recovered Date]]&lt;&gt;"",DATEDIF(DetailsTable[[#This Row],[Positive Date]],DetailsTable[[#This Row],[Recovered Date]],"D"),""),"")</f>
        <v/>
      </c>
      <c r="V69" s="19" t="str">
        <f>IF(DetailsTable[[#This Row],[Age]]&lt;&gt;"", VLOOKUP(ROUNDDOWN(DetailsTable[[#This Row],[Age]],-1)+1,AgeBandBasedDetails[[Start Age]:[Age Band]],3,FALSE),"")</f>
        <v/>
      </c>
    </row>
    <row r="70" spans="1:22" x14ac:dyDescent="0.25">
      <c r="A70" s="6" t="str">
        <f>IF(DetailsTable[[#This Row],[Person Name]]&lt;&gt;"",A69+1,"")</f>
        <v/>
      </c>
      <c r="B70" s="3"/>
      <c r="C70" s="3"/>
      <c r="D70" s="16"/>
      <c r="E70" s="3"/>
      <c r="F70" s="16"/>
      <c r="G70" s="16"/>
      <c r="H70" s="16"/>
      <c r="I70" s="16"/>
      <c r="J70" s="16"/>
      <c r="K70" s="16"/>
      <c r="L70" s="46"/>
      <c r="M70" s="40" t="str">
        <f>IF(DetailsTable[[#This Row],[Positive Date]]&lt;&gt;"", IF(DetailsTable[[#This Row],[Recovered Date]]="",IF(DetailsTable[[#This Row],[Deceased Date]]="","Yes","No"),"No"),"")</f>
        <v/>
      </c>
      <c r="N70" s="50" t="str">
        <f>IF(DetailsTable[[#This Row],[Flat No.]]&lt;&gt;"", VLOOKUP(DetailsTable[[#This Row],[Flat No.]],FlatsMappingTable[],4,FALSE),"")</f>
        <v/>
      </c>
      <c r="O70" s="22" t="str">
        <f>IF(DetailsTable[[#This Row],[Flat No.]]&lt;&gt;"", VLOOKUP(DetailsTable[[#This Row],[Flat No.]],FlatsMappingTable[],2,FALSE),"")</f>
        <v/>
      </c>
      <c r="P70" s="22" t="str">
        <f>IF(DetailsTable[[#This Row],[Flat No.]]&lt;&gt;"", VLOOKUP(DetailsTable[[#This Row],[Flat No.]],FlatsMappingTable[],3,FALSE),"")</f>
        <v/>
      </c>
      <c r="Q70" s="22" t="str">
        <f>IF(DetailsTable[[#This Row],[DOB]]&lt;&gt;"",IF(DetailsTable[[#This Row],[Positive Date]]&lt;&gt;"",DATEDIF(DetailsTable[[#This Row],[DOB]],DetailsTable[[#This Row],[Positive Date]],"Y"),""),"")</f>
        <v/>
      </c>
      <c r="R70" s="22" t="str">
        <f>IF(DetailsTable[[#This Row],[Positive Date]]&lt;&gt;"",YEAR(DetailsTable[[#This Row],[Positive Date]]),"")</f>
        <v/>
      </c>
      <c r="S70" s="19" t="str">
        <f>TEXT(IF(DetailsTable[[#This Row],[Positive Date]]&lt;&gt;"",MONTH(DetailsTable[[#This Row],[Positive Date]])*28,""),"mmm")</f>
        <v/>
      </c>
      <c r="T70" s="19" t="str">
        <f>IF(DetailsTable[[#This Row],[Month]]&lt;&gt;"", _xlfn.CONCAT(DetailsTable[[#This Row],[Month]],"-",DetailsTable[[#This Row],[Year]]),"")</f>
        <v/>
      </c>
      <c r="U70" s="19" t="str">
        <f>IF(DetailsTable[[#This Row],[Positive Date]]&lt;&gt;"",IF(DetailsTable[[#This Row],[Recovered Date]]&lt;&gt;"",DATEDIF(DetailsTable[[#This Row],[Positive Date]],DetailsTable[[#This Row],[Recovered Date]],"D"),""),"")</f>
        <v/>
      </c>
      <c r="V70" s="19" t="str">
        <f>IF(DetailsTable[[#This Row],[Age]]&lt;&gt;"", VLOOKUP(ROUNDDOWN(DetailsTable[[#This Row],[Age]],-1)+1,AgeBandBasedDetails[[Start Age]:[Age Band]],3,FALSE),"")</f>
        <v/>
      </c>
    </row>
    <row r="71" spans="1:22" x14ac:dyDescent="0.25">
      <c r="A71" s="6" t="str">
        <f>IF(DetailsTable[[#This Row],[Person Name]]&lt;&gt;"",A70+1,"")</f>
        <v/>
      </c>
      <c r="B71" s="3"/>
      <c r="C71" s="3"/>
      <c r="D71" s="16"/>
      <c r="E71" s="3"/>
      <c r="F71" s="16"/>
      <c r="G71" s="16"/>
      <c r="H71" s="16"/>
      <c r="I71" s="16"/>
      <c r="J71" s="16"/>
      <c r="K71" s="16"/>
      <c r="L71" s="46"/>
      <c r="M71" s="40" t="str">
        <f>IF(DetailsTable[[#This Row],[Positive Date]]&lt;&gt;"", IF(DetailsTable[[#This Row],[Recovered Date]]="",IF(DetailsTable[[#This Row],[Deceased Date]]="","Yes","No"),"No"),"")</f>
        <v/>
      </c>
      <c r="N71" s="50" t="str">
        <f>IF(DetailsTable[[#This Row],[Flat No.]]&lt;&gt;"", VLOOKUP(DetailsTable[[#This Row],[Flat No.]],FlatsMappingTable[],4,FALSE),"")</f>
        <v/>
      </c>
      <c r="O71" s="22" t="str">
        <f>IF(DetailsTable[[#This Row],[Flat No.]]&lt;&gt;"", VLOOKUP(DetailsTable[[#This Row],[Flat No.]],FlatsMappingTable[],2,FALSE),"")</f>
        <v/>
      </c>
      <c r="P71" s="22" t="str">
        <f>IF(DetailsTable[[#This Row],[Flat No.]]&lt;&gt;"", VLOOKUP(DetailsTable[[#This Row],[Flat No.]],FlatsMappingTable[],3,FALSE),"")</f>
        <v/>
      </c>
      <c r="Q71" s="22" t="str">
        <f>IF(DetailsTable[[#This Row],[DOB]]&lt;&gt;"",IF(DetailsTable[[#This Row],[Positive Date]]&lt;&gt;"",DATEDIF(DetailsTable[[#This Row],[DOB]],DetailsTable[[#This Row],[Positive Date]],"Y"),""),"")</f>
        <v/>
      </c>
      <c r="R71" s="22" t="str">
        <f>IF(DetailsTable[[#This Row],[Positive Date]]&lt;&gt;"",YEAR(DetailsTable[[#This Row],[Positive Date]]),"")</f>
        <v/>
      </c>
      <c r="S71" s="19" t="str">
        <f>TEXT(IF(DetailsTable[[#This Row],[Positive Date]]&lt;&gt;"",MONTH(DetailsTable[[#This Row],[Positive Date]])*28,""),"mmm")</f>
        <v/>
      </c>
      <c r="T71" s="19" t="str">
        <f>IF(DetailsTable[[#This Row],[Month]]&lt;&gt;"", _xlfn.CONCAT(DetailsTable[[#This Row],[Month]],"-",DetailsTable[[#This Row],[Year]]),"")</f>
        <v/>
      </c>
      <c r="U71" s="19" t="str">
        <f>IF(DetailsTable[[#This Row],[Positive Date]]&lt;&gt;"",IF(DetailsTable[[#This Row],[Recovered Date]]&lt;&gt;"",DATEDIF(DetailsTable[[#This Row],[Positive Date]],DetailsTable[[#This Row],[Recovered Date]],"D"),""),"")</f>
        <v/>
      </c>
      <c r="V71" s="19" t="str">
        <f>IF(DetailsTable[[#This Row],[Age]]&lt;&gt;"", VLOOKUP(ROUNDDOWN(DetailsTable[[#This Row],[Age]],-1)+1,AgeBandBasedDetails[[Start Age]:[Age Band]],3,FALSE),"")</f>
        <v/>
      </c>
    </row>
    <row r="72" spans="1:22" x14ac:dyDescent="0.25">
      <c r="A72" s="6" t="str">
        <f>IF(DetailsTable[[#This Row],[Person Name]]&lt;&gt;"",A71+1,"")</f>
        <v/>
      </c>
      <c r="B72" s="3"/>
      <c r="C72" s="3"/>
      <c r="D72" s="16"/>
      <c r="E72" s="3"/>
      <c r="F72" s="16"/>
      <c r="G72" s="16"/>
      <c r="H72" s="16"/>
      <c r="I72" s="16"/>
      <c r="J72" s="16"/>
      <c r="K72" s="16"/>
      <c r="L72" s="46"/>
      <c r="M72" s="40" t="str">
        <f>IF(DetailsTable[[#This Row],[Positive Date]]&lt;&gt;"", IF(DetailsTable[[#This Row],[Recovered Date]]="",IF(DetailsTable[[#This Row],[Deceased Date]]="","Yes","No"),"No"),"")</f>
        <v/>
      </c>
      <c r="N72" s="50" t="str">
        <f>IF(DetailsTable[[#This Row],[Flat No.]]&lt;&gt;"", VLOOKUP(DetailsTable[[#This Row],[Flat No.]],FlatsMappingTable[],4,FALSE),"")</f>
        <v/>
      </c>
      <c r="O72" s="22" t="str">
        <f>IF(DetailsTable[[#This Row],[Flat No.]]&lt;&gt;"", VLOOKUP(DetailsTable[[#This Row],[Flat No.]],FlatsMappingTable[],2,FALSE),"")</f>
        <v/>
      </c>
      <c r="P72" s="22" t="str">
        <f>IF(DetailsTable[[#This Row],[Flat No.]]&lt;&gt;"", VLOOKUP(DetailsTable[[#This Row],[Flat No.]],FlatsMappingTable[],3,FALSE),"")</f>
        <v/>
      </c>
      <c r="Q72" s="22" t="str">
        <f>IF(DetailsTable[[#This Row],[DOB]]&lt;&gt;"",IF(DetailsTable[[#This Row],[Positive Date]]&lt;&gt;"",DATEDIF(DetailsTable[[#This Row],[DOB]],DetailsTable[[#This Row],[Positive Date]],"Y"),""),"")</f>
        <v/>
      </c>
      <c r="R72" s="22" t="str">
        <f>IF(DetailsTable[[#This Row],[Positive Date]]&lt;&gt;"",YEAR(DetailsTable[[#This Row],[Positive Date]]),"")</f>
        <v/>
      </c>
      <c r="S72" s="19" t="str">
        <f>TEXT(IF(DetailsTable[[#This Row],[Positive Date]]&lt;&gt;"",MONTH(DetailsTable[[#This Row],[Positive Date]])*28,""),"mmm")</f>
        <v/>
      </c>
      <c r="T72" s="19" t="str">
        <f>IF(DetailsTable[[#This Row],[Month]]&lt;&gt;"", _xlfn.CONCAT(DetailsTable[[#This Row],[Month]],"-",DetailsTable[[#This Row],[Year]]),"")</f>
        <v/>
      </c>
      <c r="U72" s="19" t="str">
        <f>IF(DetailsTable[[#This Row],[Positive Date]]&lt;&gt;"",IF(DetailsTable[[#This Row],[Recovered Date]]&lt;&gt;"",DATEDIF(DetailsTable[[#This Row],[Positive Date]],DetailsTable[[#This Row],[Recovered Date]],"D"),""),"")</f>
        <v/>
      </c>
      <c r="V72" s="19" t="str">
        <f>IF(DetailsTable[[#This Row],[Age]]&lt;&gt;"", VLOOKUP(ROUNDDOWN(DetailsTable[[#This Row],[Age]],-1)+1,AgeBandBasedDetails[[Start Age]:[Age Band]],3,FALSE),"")</f>
        <v/>
      </c>
    </row>
    <row r="73" spans="1:22" x14ac:dyDescent="0.25">
      <c r="A73" s="6" t="str">
        <f>IF(DetailsTable[[#This Row],[Person Name]]&lt;&gt;"",A72+1,"")</f>
        <v/>
      </c>
      <c r="B73" s="3"/>
      <c r="C73" s="3"/>
      <c r="D73" s="16"/>
      <c r="E73" s="3"/>
      <c r="F73" s="16"/>
      <c r="G73" s="16"/>
      <c r="H73" s="16"/>
      <c r="I73" s="16"/>
      <c r="J73" s="16"/>
      <c r="K73" s="16"/>
      <c r="L73" s="46"/>
      <c r="M73" s="40" t="str">
        <f>IF(DetailsTable[[#This Row],[Positive Date]]&lt;&gt;"", IF(DetailsTable[[#This Row],[Recovered Date]]="",IF(DetailsTable[[#This Row],[Deceased Date]]="","Yes","No"),"No"),"")</f>
        <v/>
      </c>
      <c r="N73" s="50" t="str">
        <f>IF(DetailsTable[[#This Row],[Flat No.]]&lt;&gt;"", VLOOKUP(DetailsTable[[#This Row],[Flat No.]],FlatsMappingTable[],4,FALSE),"")</f>
        <v/>
      </c>
      <c r="O73" s="22" t="str">
        <f>IF(DetailsTable[[#This Row],[Flat No.]]&lt;&gt;"", VLOOKUP(DetailsTable[[#This Row],[Flat No.]],FlatsMappingTable[],2,FALSE),"")</f>
        <v/>
      </c>
      <c r="P73" s="22" t="str">
        <f>IF(DetailsTable[[#This Row],[Flat No.]]&lt;&gt;"", VLOOKUP(DetailsTable[[#This Row],[Flat No.]],FlatsMappingTable[],3,FALSE),"")</f>
        <v/>
      </c>
      <c r="Q73" s="22" t="str">
        <f>IF(DetailsTable[[#This Row],[DOB]]&lt;&gt;"",IF(DetailsTable[[#This Row],[Positive Date]]&lt;&gt;"",DATEDIF(DetailsTable[[#This Row],[DOB]],DetailsTable[[#This Row],[Positive Date]],"Y"),""),"")</f>
        <v/>
      </c>
      <c r="R73" s="22" t="str">
        <f>IF(DetailsTable[[#This Row],[Positive Date]]&lt;&gt;"",YEAR(DetailsTable[[#This Row],[Positive Date]]),"")</f>
        <v/>
      </c>
      <c r="S73" s="19" t="str">
        <f>TEXT(IF(DetailsTable[[#This Row],[Positive Date]]&lt;&gt;"",MONTH(DetailsTable[[#This Row],[Positive Date]])*28,""),"mmm")</f>
        <v/>
      </c>
      <c r="T73" s="19" t="str">
        <f>IF(DetailsTable[[#This Row],[Month]]&lt;&gt;"", _xlfn.CONCAT(DetailsTable[[#This Row],[Month]],"-",DetailsTable[[#This Row],[Year]]),"")</f>
        <v/>
      </c>
      <c r="U73" s="19" t="str">
        <f>IF(DetailsTable[[#This Row],[Positive Date]]&lt;&gt;"",IF(DetailsTable[[#This Row],[Recovered Date]]&lt;&gt;"",DATEDIF(DetailsTable[[#This Row],[Positive Date]],DetailsTable[[#This Row],[Recovered Date]],"D"),""),"")</f>
        <v/>
      </c>
      <c r="V73" s="19" t="str">
        <f>IF(DetailsTable[[#This Row],[Age]]&lt;&gt;"", VLOOKUP(ROUNDDOWN(DetailsTable[[#This Row],[Age]],-1)+1,AgeBandBasedDetails[[Start Age]:[Age Band]],3,FALSE),"")</f>
        <v/>
      </c>
    </row>
    <row r="74" spans="1:22" x14ac:dyDescent="0.25">
      <c r="A74" s="6" t="str">
        <f>IF(DetailsTable[[#This Row],[Person Name]]&lt;&gt;"",A73+1,"")</f>
        <v/>
      </c>
      <c r="B74" s="3"/>
      <c r="C74" s="3"/>
      <c r="D74" s="16"/>
      <c r="E74" s="3"/>
      <c r="F74" s="16"/>
      <c r="G74" s="16"/>
      <c r="H74" s="16"/>
      <c r="I74" s="16"/>
      <c r="J74" s="16"/>
      <c r="K74" s="16"/>
      <c r="L74" s="46"/>
      <c r="M74" s="40" t="str">
        <f>IF(DetailsTable[[#This Row],[Positive Date]]&lt;&gt;"", IF(DetailsTable[[#This Row],[Recovered Date]]="",IF(DetailsTable[[#This Row],[Deceased Date]]="","Yes","No"),"No"),"")</f>
        <v/>
      </c>
      <c r="N74" s="50" t="str">
        <f>IF(DetailsTable[[#This Row],[Flat No.]]&lt;&gt;"", VLOOKUP(DetailsTable[[#This Row],[Flat No.]],FlatsMappingTable[],4,FALSE),"")</f>
        <v/>
      </c>
      <c r="O74" s="22" t="str">
        <f>IF(DetailsTable[[#This Row],[Flat No.]]&lt;&gt;"", VLOOKUP(DetailsTable[[#This Row],[Flat No.]],FlatsMappingTable[],2,FALSE),"")</f>
        <v/>
      </c>
      <c r="P74" s="22" t="str">
        <f>IF(DetailsTable[[#This Row],[Flat No.]]&lt;&gt;"", VLOOKUP(DetailsTable[[#This Row],[Flat No.]],FlatsMappingTable[],3,FALSE),"")</f>
        <v/>
      </c>
      <c r="Q74" s="22" t="str">
        <f>IF(DetailsTable[[#This Row],[DOB]]&lt;&gt;"",IF(DetailsTable[[#This Row],[Positive Date]]&lt;&gt;"",DATEDIF(DetailsTable[[#This Row],[DOB]],DetailsTable[[#This Row],[Positive Date]],"Y"),""),"")</f>
        <v/>
      </c>
      <c r="R74" s="22" t="str">
        <f>IF(DetailsTable[[#This Row],[Positive Date]]&lt;&gt;"",YEAR(DetailsTable[[#This Row],[Positive Date]]),"")</f>
        <v/>
      </c>
      <c r="S74" s="19" t="str">
        <f>TEXT(IF(DetailsTable[[#This Row],[Positive Date]]&lt;&gt;"",MONTH(DetailsTable[[#This Row],[Positive Date]])*28,""),"mmm")</f>
        <v/>
      </c>
      <c r="T74" s="19" t="str">
        <f>IF(DetailsTable[[#This Row],[Month]]&lt;&gt;"", _xlfn.CONCAT(DetailsTable[[#This Row],[Month]],"-",DetailsTable[[#This Row],[Year]]),"")</f>
        <v/>
      </c>
      <c r="U74" s="19" t="str">
        <f>IF(DetailsTable[[#This Row],[Positive Date]]&lt;&gt;"",IF(DetailsTable[[#This Row],[Recovered Date]]&lt;&gt;"",DATEDIF(DetailsTable[[#This Row],[Positive Date]],DetailsTable[[#This Row],[Recovered Date]],"D"),""),"")</f>
        <v/>
      </c>
      <c r="V74" s="19" t="str">
        <f>IF(DetailsTable[[#This Row],[Age]]&lt;&gt;"", VLOOKUP(ROUNDDOWN(DetailsTable[[#This Row],[Age]],-1)+1,AgeBandBasedDetails[[Start Age]:[Age Band]],3,FALSE),"")</f>
        <v/>
      </c>
    </row>
    <row r="75" spans="1:22" x14ac:dyDescent="0.25">
      <c r="A75" s="6" t="str">
        <f>IF(DetailsTable[[#This Row],[Person Name]]&lt;&gt;"",A74+1,"")</f>
        <v/>
      </c>
      <c r="B75" s="3"/>
      <c r="C75" s="3"/>
      <c r="D75" s="16"/>
      <c r="E75" s="3"/>
      <c r="F75" s="16"/>
      <c r="G75" s="16"/>
      <c r="H75" s="16"/>
      <c r="I75" s="16"/>
      <c r="J75" s="16"/>
      <c r="K75" s="16"/>
      <c r="L75" s="46"/>
      <c r="M75" s="40" t="str">
        <f>IF(DetailsTable[[#This Row],[Positive Date]]&lt;&gt;"", IF(DetailsTable[[#This Row],[Recovered Date]]="",IF(DetailsTable[[#This Row],[Deceased Date]]="","Yes","No"),"No"),"")</f>
        <v/>
      </c>
      <c r="N75" s="50" t="str">
        <f>IF(DetailsTable[[#This Row],[Flat No.]]&lt;&gt;"", VLOOKUP(DetailsTable[[#This Row],[Flat No.]],FlatsMappingTable[],4,FALSE),"")</f>
        <v/>
      </c>
      <c r="O75" s="22" t="str">
        <f>IF(DetailsTable[[#This Row],[Flat No.]]&lt;&gt;"", VLOOKUP(DetailsTable[[#This Row],[Flat No.]],FlatsMappingTable[],2,FALSE),"")</f>
        <v/>
      </c>
      <c r="P75" s="22" t="str">
        <f>IF(DetailsTable[[#This Row],[Flat No.]]&lt;&gt;"", VLOOKUP(DetailsTable[[#This Row],[Flat No.]],FlatsMappingTable[],3,FALSE),"")</f>
        <v/>
      </c>
      <c r="Q75" s="22" t="str">
        <f>IF(DetailsTable[[#This Row],[DOB]]&lt;&gt;"",IF(DetailsTable[[#This Row],[Positive Date]]&lt;&gt;"",DATEDIF(DetailsTable[[#This Row],[DOB]],DetailsTable[[#This Row],[Positive Date]],"Y"),""),"")</f>
        <v/>
      </c>
      <c r="R75" s="22" t="str">
        <f>IF(DetailsTable[[#This Row],[Positive Date]]&lt;&gt;"",YEAR(DetailsTable[[#This Row],[Positive Date]]),"")</f>
        <v/>
      </c>
      <c r="S75" s="19" t="str">
        <f>TEXT(IF(DetailsTable[[#This Row],[Positive Date]]&lt;&gt;"",MONTH(DetailsTable[[#This Row],[Positive Date]])*28,""),"mmm")</f>
        <v/>
      </c>
      <c r="T75" s="19" t="str">
        <f>IF(DetailsTable[[#This Row],[Month]]&lt;&gt;"", _xlfn.CONCAT(DetailsTable[[#This Row],[Month]],"-",DetailsTable[[#This Row],[Year]]),"")</f>
        <v/>
      </c>
      <c r="U75" s="19" t="str">
        <f>IF(DetailsTable[[#This Row],[Positive Date]]&lt;&gt;"",IF(DetailsTable[[#This Row],[Recovered Date]]&lt;&gt;"",DATEDIF(DetailsTable[[#This Row],[Positive Date]],DetailsTable[[#This Row],[Recovered Date]],"D"),""),"")</f>
        <v/>
      </c>
      <c r="V75" s="19" t="str">
        <f>IF(DetailsTable[[#This Row],[Age]]&lt;&gt;"", VLOOKUP(ROUNDDOWN(DetailsTable[[#This Row],[Age]],-1)+1,AgeBandBasedDetails[[Start Age]:[Age Band]],3,FALSE),"")</f>
        <v/>
      </c>
    </row>
    <row r="76" spans="1:22" x14ac:dyDescent="0.25">
      <c r="A76" s="6" t="str">
        <f>IF(DetailsTable[[#This Row],[Person Name]]&lt;&gt;"",A75+1,"")</f>
        <v/>
      </c>
      <c r="B76" s="3"/>
      <c r="C76" s="3"/>
      <c r="D76" s="16"/>
      <c r="E76" s="3"/>
      <c r="F76" s="16"/>
      <c r="G76" s="16"/>
      <c r="H76" s="16"/>
      <c r="I76" s="16"/>
      <c r="J76" s="16"/>
      <c r="K76" s="16"/>
      <c r="L76" s="46"/>
      <c r="M76" s="40" t="str">
        <f>IF(DetailsTable[[#This Row],[Positive Date]]&lt;&gt;"", IF(DetailsTable[[#This Row],[Recovered Date]]="",IF(DetailsTable[[#This Row],[Deceased Date]]="","Yes","No"),"No"),"")</f>
        <v/>
      </c>
      <c r="N76" s="50" t="str">
        <f>IF(DetailsTable[[#This Row],[Flat No.]]&lt;&gt;"", VLOOKUP(DetailsTable[[#This Row],[Flat No.]],FlatsMappingTable[],4,FALSE),"")</f>
        <v/>
      </c>
      <c r="O76" s="22" t="str">
        <f>IF(DetailsTable[[#This Row],[Flat No.]]&lt;&gt;"", VLOOKUP(DetailsTable[[#This Row],[Flat No.]],FlatsMappingTable[],2,FALSE),"")</f>
        <v/>
      </c>
      <c r="P76" s="22" t="str">
        <f>IF(DetailsTable[[#This Row],[Flat No.]]&lt;&gt;"", VLOOKUP(DetailsTable[[#This Row],[Flat No.]],FlatsMappingTable[],3,FALSE),"")</f>
        <v/>
      </c>
      <c r="Q76" s="22" t="str">
        <f>IF(DetailsTable[[#This Row],[DOB]]&lt;&gt;"",IF(DetailsTable[[#This Row],[Positive Date]]&lt;&gt;"",DATEDIF(DetailsTable[[#This Row],[DOB]],DetailsTable[[#This Row],[Positive Date]],"Y"),""),"")</f>
        <v/>
      </c>
      <c r="R76" s="22" t="str">
        <f>IF(DetailsTable[[#This Row],[Positive Date]]&lt;&gt;"",YEAR(DetailsTable[[#This Row],[Positive Date]]),"")</f>
        <v/>
      </c>
      <c r="S76" s="19" t="str">
        <f>TEXT(IF(DetailsTable[[#This Row],[Positive Date]]&lt;&gt;"",MONTH(DetailsTable[[#This Row],[Positive Date]])*28,""),"mmm")</f>
        <v/>
      </c>
      <c r="T76" s="19" t="str">
        <f>IF(DetailsTable[[#This Row],[Month]]&lt;&gt;"", _xlfn.CONCAT(DetailsTable[[#This Row],[Month]],"-",DetailsTable[[#This Row],[Year]]),"")</f>
        <v/>
      </c>
      <c r="U76" s="19" t="str">
        <f>IF(DetailsTable[[#This Row],[Positive Date]]&lt;&gt;"",IF(DetailsTable[[#This Row],[Recovered Date]]&lt;&gt;"",DATEDIF(DetailsTable[[#This Row],[Positive Date]],DetailsTable[[#This Row],[Recovered Date]],"D"),""),"")</f>
        <v/>
      </c>
      <c r="V76" s="19" t="str">
        <f>IF(DetailsTable[[#This Row],[Age]]&lt;&gt;"", VLOOKUP(ROUNDDOWN(DetailsTable[[#This Row],[Age]],-1)+1,AgeBandBasedDetails[[Start Age]:[Age Band]],3,FALSE),"")</f>
        <v/>
      </c>
    </row>
    <row r="77" spans="1:22" x14ac:dyDescent="0.25">
      <c r="A77" s="6" t="str">
        <f>IF(DetailsTable[[#This Row],[Person Name]]&lt;&gt;"",A76+1,"")</f>
        <v/>
      </c>
      <c r="B77" s="3"/>
      <c r="C77" s="3"/>
      <c r="D77" s="16"/>
      <c r="E77" s="3"/>
      <c r="F77" s="16"/>
      <c r="G77" s="16"/>
      <c r="H77" s="16"/>
      <c r="I77" s="16"/>
      <c r="J77" s="16"/>
      <c r="K77" s="16"/>
      <c r="L77" s="46"/>
      <c r="M77" s="40" t="str">
        <f>IF(DetailsTable[[#This Row],[Positive Date]]&lt;&gt;"", IF(DetailsTable[[#This Row],[Recovered Date]]="",IF(DetailsTable[[#This Row],[Deceased Date]]="","Yes","No"),"No"),"")</f>
        <v/>
      </c>
      <c r="N77" s="50" t="str">
        <f>IF(DetailsTable[[#This Row],[Flat No.]]&lt;&gt;"", VLOOKUP(DetailsTable[[#This Row],[Flat No.]],FlatsMappingTable[],4,FALSE),"")</f>
        <v/>
      </c>
      <c r="O77" s="22" t="str">
        <f>IF(DetailsTable[[#This Row],[Flat No.]]&lt;&gt;"", VLOOKUP(DetailsTable[[#This Row],[Flat No.]],FlatsMappingTable[],2,FALSE),"")</f>
        <v/>
      </c>
      <c r="P77" s="22" t="str">
        <f>IF(DetailsTable[[#This Row],[Flat No.]]&lt;&gt;"", VLOOKUP(DetailsTable[[#This Row],[Flat No.]],FlatsMappingTable[],3,FALSE),"")</f>
        <v/>
      </c>
      <c r="Q77" s="22" t="str">
        <f>IF(DetailsTable[[#This Row],[DOB]]&lt;&gt;"",IF(DetailsTable[[#This Row],[Positive Date]]&lt;&gt;"",DATEDIF(DetailsTable[[#This Row],[DOB]],DetailsTable[[#This Row],[Positive Date]],"Y"),""),"")</f>
        <v/>
      </c>
      <c r="R77" s="22" t="str">
        <f>IF(DetailsTable[[#This Row],[Positive Date]]&lt;&gt;"",YEAR(DetailsTable[[#This Row],[Positive Date]]),"")</f>
        <v/>
      </c>
      <c r="S77" s="19" t="str">
        <f>TEXT(IF(DetailsTable[[#This Row],[Positive Date]]&lt;&gt;"",MONTH(DetailsTable[[#This Row],[Positive Date]])*28,""),"mmm")</f>
        <v/>
      </c>
      <c r="T77" s="19" t="str">
        <f>IF(DetailsTable[[#This Row],[Month]]&lt;&gt;"", _xlfn.CONCAT(DetailsTable[[#This Row],[Month]],"-",DetailsTable[[#This Row],[Year]]),"")</f>
        <v/>
      </c>
      <c r="U77" s="19" t="str">
        <f>IF(DetailsTable[[#This Row],[Positive Date]]&lt;&gt;"",IF(DetailsTable[[#This Row],[Recovered Date]]&lt;&gt;"",DATEDIF(DetailsTable[[#This Row],[Positive Date]],DetailsTable[[#This Row],[Recovered Date]],"D"),""),"")</f>
        <v/>
      </c>
      <c r="V77" s="19" t="str">
        <f>IF(DetailsTable[[#This Row],[Age]]&lt;&gt;"", VLOOKUP(ROUNDDOWN(DetailsTable[[#This Row],[Age]],-1)+1,AgeBandBasedDetails[[Start Age]:[Age Band]],3,FALSE),"")</f>
        <v/>
      </c>
    </row>
    <row r="78" spans="1:22" x14ac:dyDescent="0.25">
      <c r="A78" s="6" t="str">
        <f>IF(DetailsTable[[#This Row],[Person Name]]&lt;&gt;"",A77+1,"")</f>
        <v/>
      </c>
      <c r="B78" s="3"/>
      <c r="C78" s="3"/>
      <c r="D78" s="16"/>
      <c r="E78" s="3"/>
      <c r="F78" s="16"/>
      <c r="G78" s="16"/>
      <c r="H78" s="16"/>
      <c r="I78" s="16"/>
      <c r="J78" s="16"/>
      <c r="K78" s="16"/>
      <c r="L78" s="46"/>
      <c r="M78" s="40" t="str">
        <f>IF(DetailsTable[[#This Row],[Positive Date]]&lt;&gt;"", IF(DetailsTable[[#This Row],[Recovered Date]]="",IF(DetailsTable[[#This Row],[Deceased Date]]="","Yes","No"),"No"),"")</f>
        <v/>
      </c>
      <c r="N78" s="50" t="str">
        <f>IF(DetailsTable[[#This Row],[Flat No.]]&lt;&gt;"", VLOOKUP(DetailsTable[[#This Row],[Flat No.]],FlatsMappingTable[],4,FALSE),"")</f>
        <v/>
      </c>
      <c r="O78" s="22" t="str">
        <f>IF(DetailsTable[[#This Row],[Flat No.]]&lt;&gt;"", VLOOKUP(DetailsTable[[#This Row],[Flat No.]],FlatsMappingTable[],2,FALSE),"")</f>
        <v/>
      </c>
      <c r="P78" s="22" t="str">
        <f>IF(DetailsTable[[#This Row],[Flat No.]]&lt;&gt;"", VLOOKUP(DetailsTable[[#This Row],[Flat No.]],FlatsMappingTable[],3,FALSE),"")</f>
        <v/>
      </c>
      <c r="Q78" s="22" t="str">
        <f>IF(DetailsTable[[#This Row],[DOB]]&lt;&gt;"",IF(DetailsTable[[#This Row],[Positive Date]]&lt;&gt;"",DATEDIF(DetailsTable[[#This Row],[DOB]],DetailsTable[[#This Row],[Positive Date]],"Y"),""),"")</f>
        <v/>
      </c>
      <c r="R78" s="22" t="str">
        <f>IF(DetailsTable[[#This Row],[Positive Date]]&lt;&gt;"",YEAR(DetailsTable[[#This Row],[Positive Date]]),"")</f>
        <v/>
      </c>
      <c r="S78" s="19" t="str">
        <f>TEXT(IF(DetailsTable[[#This Row],[Positive Date]]&lt;&gt;"",MONTH(DetailsTable[[#This Row],[Positive Date]])*28,""),"mmm")</f>
        <v/>
      </c>
      <c r="T78" s="19" t="str">
        <f>IF(DetailsTable[[#This Row],[Month]]&lt;&gt;"", _xlfn.CONCAT(DetailsTable[[#This Row],[Month]],"-",DetailsTable[[#This Row],[Year]]),"")</f>
        <v/>
      </c>
      <c r="U78" s="19" t="str">
        <f>IF(DetailsTable[[#This Row],[Positive Date]]&lt;&gt;"",IF(DetailsTable[[#This Row],[Recovered Date]]&lt;&gt;"",DATEDIF(DetailsTable[[#This Row],[Positive Date]],DetailsTable[[#This Row],[Recovered Date]],"D"),""),"")</f>
        <v/>
      </c>
      <c r="V78" s="19" t="str">
        <f>IF(DetailsTable[[#This Row],[Age]]&lt;&gt;"", VLOOKUP(ROUNDDOWN(DetailsTable[[#This Row],[Age]],-1)+1,AgeBandBasedDetails[[Start Age]:[Age Band]],3,FALSE),"")</f>
        <v/>
      </c>
    </row>
    <row r="79" spans="1:22" x14ac:dyDescent="0.25">
      <c r="A79" s="6" t="str">
        <f>IF(DetailsTable[[#This Row],[Person Name]]&lt;&gt;"",A78+1,"")</f>
        <v/>
      </c>
      <c r="B79" s="3"/>
      <c r="C79" s="3"/>
      <c r="D79" s="16"/>
      <c r="E79" s="3"/>
      <c r="F79" s="16"/>
      <c r="G79" s="16"/>
      <c r="H79" s="16"/>
      <c r="I79" s="16"/>
      <c r="J79" s="16"/>
      <c r="K79" s="16"/>
      <c r="L79" s="46"/>
      <c r="M79" s="40" t="str">
        <f>IF(DetailsTable[[#This Row],[Positive Date]]&lt;&gt;"", IF(DetailsTable[[#This Row],[Recovered Date]]="",IF(DetailsTable[[#This Row],[Deceased Date]]="","Yes","No"),"No"),"")</f>
        <v/>
      </c>
      <c r="N79" s="50" t="str">
        <f>IF(DetailsTable[[#This Row],[Flat No.]]&lt;&gt;"", VLOOKUP(DetailsTable[[#This Row],[Flat No.]],FlatsMappingTable[],4,FALSE),"")</f>
        <v/>
      </c>
      <c r="O79" s="22" t="str">
        <f>IF(DetailsTable[[#This Row],[Flat No.]]&lt;&gt;"", VLOOKUP(DetailsTable[[#This Row],[Flat No.]],FlatsMappingTable[],2,FALSE),"")</f>
        <v/>
      </c>
      <c r="P79" s="22" t="str">
        <f>IF(DetailsTable[[#This Row],[Flat No.]]&lt;&gt;"", VLOOKUP(DetailsTable[[#This Row],[Flat No.]],FlatsMappingTable[],3,FALSE),"")</f>
        <v/>
      </c>
      <c r="Q79" s="22" t="str">
        <f>IF(DetailsTable[[#This Row],[DOB]]&lt;&gt;"",IF(DetailsTable[[#This Row],[Positive Date]]&lt;&gt;"",DATEDIF(DetailsTable[[#This Row],[DOB]],DetailsTable[[#This Row],[Positive Date]],"Y"),""),"")</f>
        <v/>
      </c>
      <c r="R79" s="22" t="str">
        <f>IF(DetailsTable[[#This Row],[Positive Date]]&lt;&gt;"",YEAR(DetailsTable[[#This Row],[Positive Date]]),"")</f>
        <v/>
      </c>
      <c r="S79" s="19" t="str">
        <f>TEXT(IF(DetailsTable[[#This Row],[Positive Date]]&lt;&gt;"",MONTH(DetailsTable[[#This Row],[Positive Date]])*28,""),"mmm")</f>
        <v/>
      </c>
      <c r="T79" s="19" t="str">
        <f>IF(DetailsTable[[#This Row],[Month]]&lt;&gt;"", _xlfn.CONCAT(DetailsTable[[#This Row],[Month]],"-",DetailsTable[[#This Row],[Year]]),"")</f>
        <v/>
      </c>
      <c r="U79" s="19" t="str">
        <f>IF(DetailsTable[[#This Row],[Positive Date]]&lt;&gt;"",IF(DetailsTable[[#This Row],[Recovered Date]]&lt;&gt;"",DATEDIF(DetailsTable[[#This Row],[Positive Date]],DetailsTable[[#This Row],[Recovered Date]],"D"),""),"")</f>
        <v/>
      </c>
      <c r="V79" s="19" t="str">
        <f>IF(DetailsTable[[#This Row],[Age]]&lt;&gt;"", VLOOKUP(ROUNDDOWN(DetailsTable[[#This Row],[Age]],-1)+1,AgeBandBasedDetails[[Start Age]:[Age Band]],3,FALSE),"")</f>
        <v/>
      </c>
    </row>
    <row r="80" spans="1:22" x14ac:dyDescent="0.25">
      <c r="A80" s="6" t="str">
        <f>IF(DetailsTable[[#This Row],[Person Name]]&lt;&gt;"",A79+1,"")</f>
        <v/>
      </c>
      <c r="B80" s="3"/>
      <c r="C80" s="3"/>
      <c r="D80" s="16"/>
      <c r="E80" s="3"/>
      <c r="F80" s="16"/>
      <c r="G80" s="16"/>
      <c r="H80" s="16"/>
      <c r="I80" s="16"/>
      <c r="J80" s="16"/>
      <c r="K80" s="16"/>
      <c r="L80" s="46"/>
      <c r="M80" s="40" t="str">
        <f>IF(DetailsTable[[#This Row],[Positive Date]]&lt;&gt;"", IF(DetailsTable[[#This Row],[Recovered Date]]="",IF(DetailsTable[[#This Row],[Deceased Date]]="","Yes","No"),"No"),"")</f>
        <v/>
      </c>
      <c r="N80" s="50" t="str">
        <f>IF(DetailsTable[[#This Row],[Flat No.]]&lt;&gt;"", VLOOKUP(DetailsTable[[#This Row],[Flat No.]],FlatsMappingTable[],4,FALSE),"")</f>
        <v/>
      </c>
      <c r="O80" s="22" t="str">
        <f>IF(DetailsTable[[#This Row],[Flat No.]]&lt;&gt;"", VLOOKUP(DetailsTable[[#This Row],[Flat No.]],FlatsMappingTable[],2,FALSE),"")</f>
        <v/>
      </c>
      <c r="P80" s="22" t="str">
        <f>IF(DetailsTable[[#This Row],[Flat No.]]&lt;&gt;"", VLOOKUP(DetailsTable[[#This Row],[Flat No.]],FlatsMappingTable[],3,FALSE),"")</f>
        <v/>
      </c>
      <c r="Q80" s="22" t="str">
        <f>IF(DetailsTable[[#This Row],[DOB]]&lt;&gt;"",IF(DetailsTable[[#This Row],[Positive Date]]&lt;&gt;"",DATEDIF(DetailsTable[[#This Row],[DOB]],DetailsTable[[#This Row],[Positive Date]],"Y"),""),"")</f>
        <v/>
      </c>
      <c r="R80" s="22" t="str">
        <f>IF(DetailsTable[[#This Row],[Positive Date]]&lt;&gt;"",YEAR(DetailsTable[[#This Row],[Positive Date]]),"")</f>
        <v/>
      </c>
      <c r="S80" s="19" t="str">
        <f>TEXT(IF(DetailsTable[[#This Row],[Positive Date]]&lt;&gt;"",MONTH(DetailsTable[[#This Row],[Positive Date]])*28,""),"mmm")</f>
        <v/>
      </c>
      <c r="T80" s="19" t="str">
        <f>IF(DetailsTable[[#This Row],[Month]]&lt;&gt;"", _xlfn.CONCAT(DetailsTable[[#This Row],[Month]],"-",DetailsTable[[#This Row],[Year]]),"")</f>
        <v/>
      </c>
      <c r="U80" s="19" t="str">
        <f>IF(DetailsTable[[#This Row],[Positive Date]]&lt;&gt;"",IF(DetailsTable[[#This Row],[Recovered Date]]&lt;&gt;"",DATEDIF(DetailsTable[[#This Row],[Positive Date]],DetailsTable[[#This Row],[Recovered Date]],"D"),""),"")</f>
        <v/>
      </c>
      <c r="V80" s="19" t="str">
        <f>IF(DetailsTable[[#This Row],[Age]]&lt;&gt;"", VLOOKUP(ROUNDDOWN(DetailsTable[[#This Row],[Age]],-1)+1,AgeBandBasedDetails[[Start Age]:[Age Band]],3,FALSE),"")</f>
        <v/>
      </c>
    </row>
    <row r="81" spans="1:22" x14ac:dyDescent="0.25">
      <c r="A81" s="6" t="str">
        <f>IF(DetailsTable[[#This Row],[Person Name]]&lt;&gt;"",A80+1,"")</f>
        <v/>
      </c>
      <c r="B81" s="3"/>
      <c r="C81" s="3"/>
      <c r="D81" s="16"/>
      <c r="E81" s="3"/>
      <c r="F81" s="16"/>
      <c r="G81" s="16"/>
      <c r="H81" s="16"/>
      <c r="I81" s="16"/>
      <c r="J81" s="16"/>
      <c r="K81" s="16"/>
      <c r="L81" s="46"/>
      <c r="M81" s="40" t="str">
        <f>IF(DetailsTable[[#This Row],[Positive Date]]&lt;&gt;"", IF(DetailsTable[[#This Row],[Recovered Date]]="",IF(DetailsTable[[#This Row],[Deceased Date]]="","Yes","No"),"No"),"")</f>
        <v/>
      </c>
      <c r="N81" s="50" t="str">
        <f>IF(DetailsTable[[#This Row],[Flat No.]]&lt;&gt;"", VLOOKUP(DetailsTable[[#This Row],[Flat No.]],FlatsMappingTable[],4,FALSE),"")</f>
        <v/>
      </c>
      <c r="O81" s="22" t="str">
        <f>IF(DetailsTable[[#This Row],[Flat No.]]&lt;&gt;"", VLOOKUP(DetailsTable[[#This Row],[Flat No.]],FlatsMappingTable[],2,FALSE),"")</f>
        <v/>
      </c>
      <c r="P81" s="22" t="str">
        <f>IF(DetailsTable[[#This Row],[Flat No.]]&lt;&gt;"", VLOOKUP(DetailsTable[[#This Row],[Flat No.]],FlatsMappingTable[],3,FALSE),"")</f>
        <v/>
      </c>
      <c r="Q81" s="22" t="str">
        <f>IF(DetailsTable[[#This Row],[DOB]]&lt;&gt;"",IF(DetailsTable[[#This Row],[Positive Date]]&lt;&gt;"",DATEDIF(DetailsTable[[#This Row],[DOB]],DetailsTable[[#This Row],[Positive Date]],"Y"),""),"")</f>
        <v/>
      </c>
      <c r="R81" s="22" t="str">
        <f>IF(DetailsTable[[#This Row],[Positive Date]]&lt;&gt;"",YEAR(DetailsTable[[#This Row],[Positive Date]]),"")</f>
        <v/>
      </c>
      <c r="S81" s="19" t="str">
        <f>TEXT(IF(DetailsTable[[#This Row],[Positive Date]]&lt;&gt;"",MONTH(DetailsTable[[#This Row],[Positive Date]])*28,""),"mmm")</f>
        <v/>
      </c>
      <c r="T81" s="19" t="str">
        <f>IF(DetailsTable[[#This Row],[Month]]&lt;&gt;"", _xlfn.CONCAT(DetailsTable[[#This Row],[Month]],"-",DetailsTable[[#This Row],[Year]]),"")</f>
        <v/>
      </c>
      <c r="U81" s="19" t="str">
        <f>IF(DetailsTable[[#This Row],[Positive Date]]&lt;&gt;"",IF(DetailsTable[[#This Row],[Recovered Date]]&lt;&gt;"",DATEDIF(DetailsTable[[#This Row],[Positive Date]],DetailsTable[[#This Row],[Recovered Date]],"D"),""),"")</f>
        <v/>
      </c>
      <c r="V81" s="19" t="str">
        <f>IF(DetailsTable[[#This Row],[Age]]&lt;&gt;"", VLOOKUP(ROUNDDOWN(DetailsTable[[#This Row],[Age]],-1)+1,AgeBandBasedDetails[[Start Age]:[Age Band]],3,FALSE),"")</f>
        <v/>
      </c>
    </row>
    <row r="82" spans="1:22" x14ac:dyDescent="0.25">
      <c r="A82" s="6" t="str">
        <f>IF(DetailsTable[[#This Row],[Person Name]]&lt;&gt;"",A81+1,"")</f>
        <v/>
      </c>
      <c r="B82" s="3"/>
      <c r="C82" s="3"/>
      <c r="D82" s="16"/>
      <c r="E82" s="3"/>
      <c r="F82" s="16"/>
      <c r="G82" s="16"/>
      <c r="H82" s="16"/>
      <c r="I82" s="16"/>
      <c r="J82" s="16"/>
      <c r="K82" s="16"/>
      <c r="L82" s="46"/>
      <c r="M82" s="40" t="str">
        <f>IF(DetailsTable[[#This Row],[Positive Date]]&lt;&gt;"", IF(DetailsTable[[#This Row],[Recovered Date]]="",IF(DetailsTable[[#This Row],[Deceased Date]]="","Yes","No"),"No"),"")</f>
        <v/>
      </c>
      <c r="N82" s="50" t="str">
        <f>IF(DetailsTable[[#This Row],[Flat No.]]&lt;&gt;"", VLOOKUP(DetailsTable[[#This Row],[Flat No.]],FlatsMappingTable[],4,FALSE),"")</f>
        <v/>
      </c>
      <c r="O82" s="22" t="str">
        <f>IF(DetailsTable[[#This Row],[Flat No.]]&lt;&gt;"", VLOOKUP(DetailsTable[[#This Row],[Flat No.]],FlatsMappingTable[],2,FALSE),"")</f>
        <v/>
      </c>
      <c r="P82" s="22" t="str">
        <f>IF(DetailsTable[[#This Row],[Flat No.]]&lt;&gt;"", VLOOKUP(DetailsTable[[#This Row],[Flat No.]],FlatsMappingTable[],3,FALSE),"")</f>
        <v/>
      </c>
      <c r="Q82" s="22" t="str">
        <f>IF(DetailsTable[[#This Row],[DOB]]&lt;&gt;"",IF(DetailsTable[[#This Row],[Positive Date]]&lt;&gt;"",DATEDIF(DetailsTable[[#This Row],[DOB]],DetailsTable[[#This Row],[Positive Date]],"Y"),""),"")</f>
        <v/>
      </c>
      <c r="R82" s="22" t="str">
        <f>IF(DetailsTable[[#This Row],[Positive Date]]&lt;&gt;"",YEAR(DetailsTable[[#This Row],[Positive Date]]),"")</f>
        <v/>
      </c>
      <c r="S82" s="19" t="str">
        <f>TEXT(IF(DetailsTable[[#This Row],[Positive Date]]&lt;&gt;"",MONTH(DetailsTable[[#This Row],[Positive Date]])*28,""),"mmm")</f>
        <v/>
      </c>
      <c r="T82" s="19" t="str">
        <f>IF(DetailsTable[[#This Row],[Month]]&lt;&gt;"", _xlfn.CONCAT(DetailsTable[[#This Row],[Month]],"-",DetailsTable[[#This Row],[Year]]),"")</f>
        <v/>
      </c>
      <c r="U82" s="19" t="str">
        <f>IF(DetailsTable[[#This Row],[Positive Date]]&lt;&gt;"",IF(DetailsTable[[#This Row],[Recovered Date]]&lt;&gt;"",DATEDIF(DetailsTable[[#This Row],[Positive Date]],DetailsTable[[#This Row],[Recovered Date]],"D"),""),"")</f>
        <v/>
      </c>
      <c r="V82" s="19" t="str">
        <f>IF(DetailsTable[[#This Row],[Age]]&lt;&gt;"", VLOOKUP(ROUNDDOWN(DetailsTable[[#This Row],[Age]],-1)+1,AgeBandBasedDetails[[Start Age]:[Age Band]],3,FALSE),"")</f>
        <v/>
      </c>
    </row>
    <row r="83" spans="1:22" x14ac:dyDescent="0.25">
      <c r="A83" s="6" t="str">
        <f>IF(DetailsTable[[#This Row],[Person Name]]&lt;&gt;"",A82+1,"")</f>
        <v/>
      </c>
      <c r="B83" s="3"/>
      <c r="C83" s="3"/>
      <c r="D83" s="16"/>
      <c r="E83" s="3"/>
      <c r="F83" s="16"/>
      <c r="G83" s="16"/>
      <c r="H83" s="16"/>
      <c r="I83" s="16"/>
      <c r="J83" s="16"/>
      <c r="K83" s="16"/>
      <c r="L83" s="46"/>
      <c r="M83" s="40" t="str">
        <f>IF(DetailsTable[[#This Row],[Positive Date]]&lt;&gt;"", IF(DetailsTable[[#This Row],[Recovered Date]]="",IF(DetailsTable[[#This Row],[Deceased Date]]="","Yes","No"),"No"),"")</f>
        <v/>
      </c>
      <c r="N83" s="50" t="str">
        <f>IF(DetailsTable[[#This Row],[Flat No.]]&lt;&gt;"", VLOOKUP(DetailsTable[[#This Row],[Flat No.]],FlatsMappingTable[],4,FALSE),"")</f>
        <v/>
      </c>
      <c r="O83" s="22" t="str">
        <f>IF(DetailsTable[[#This Row],[Flat No.]]&lt;&gt;"", VLOOKUP(DetailsTable[[#This Row],[Flat No.]],FlatsMappingTable[],2,FALSE),"")</f>
        <v/>
      </c>
      <c r="P83" s="22" t="str">
        <f>IF(DetailsTable[[#This Row],[Flat No.]]&lt;&gt;"", VLOOKUP(DetailsTable[[#This Row],[Flat No.]],FlatsMappingTable[],3,FALSE),"")</f>
        <v/>
      </c>
      <c r="Q83" s="22" t="str">
        <f>IF(DetailsTable[[#This Row],[DOB]]&lt;&gt;"",IF(DetailsTable[[#This Row],[Positive Date]]&lt;&gt;"",DATEDIF(DetailsTable[[#This Row],[DOB]],DetailsTable[[#This Row],[Positive Date]],"Y"),""),"")</f>
        <v/>
      </c>
      <c r="R83" s="22" t="str">
        <f>IF(DetailsTable[[#This Row],[Positive Date]]&lt;&gt;"",YEAR(DetailsTable[[#This Row],[Positive Date]]),"")</f>
        <v/>
      </c>
      <c r="S83" s="19" t="str">
        <f>TEXT(IF(DetailsTable[[#This Row],[Positive Date]]&lt;&gt;"",MONTH(DetailsTable[[#This Row],[Positive Date]])*28,""),"mmm")</f>
        <v/>
      </c>
      <c r="T83" s="19" t="str">
        <f>IF(DetailsTable[[#This Row],[Month]]&lt;&gt;"", _xlfn.CONCAT(DetailsTable[[#This Row],[Month]],"-",DetailsTable[[#This Row],[Year]]),"")</f>
        <v/>
      </c>
      <c r="U83" s="19" t="str">
        <f>IF(DetailsTable[[#This Row],[Positive Date]]&lt;&gt;"",IF(DetailsTable[[#This Row],[Recovered Date]]&lt;&gt;"",DATEDIF(DetailsTable[[#This Row],[Positive Date]],DetailsTable[[#This Row],[Recovered Date]],"D"),""),"")</f>
        <v/>
      </c>
      <c r="V83" s="19" t="str">
        <f>IF(DetailsTable[[#This Row],[Age]]&lt;&gt;"", VLOOKUP(ROUNDDOWN(DetailsTable[[#This Row],[Age]],-1)+1,AgeBandBasedDetails[[Start Age]:[Age Band]],3,FALSE),"")</f>
        <v/>
      </c>
    </row>
    <row r="84" spans="1:22" x14ac:dyDescent="0.25">
      <c r="A84" s="6" t="str">
        <f>IF(DetailsTable[[#This Row],[Person Name]]&lt;&gt;"",A83+1,"")</f>
        <v/>
      </c>
      <c r="B84" s="3"/>
      <c r="C84" s="3"/>
      <c r="D84" s="16"/>
      <c r="E84" s="3"/>
      <c r="F84" s="16"/>
      <c r="G84" s="16"/>
      <c r="H84" s="16"/>
      <c r="I84" s="16"/>
      <c r="J84" s="16"/>
      <c r="K84" s="16"/>
      <c r="L84" s="46"/>
      <c r="M84" s="40" t="str">
        <f>IF(DetailsTable[[#This Row],[Positive Date]]&lt;&gt;"", IF(DetailsTable[[#This Row],[Recovered Date]]="",IF(DetailsTable[[#This Row],[Deceased Date]]="","Yes","No"),"No"),"")</f>
        <v/>
      </c>
      <c r="N84" s="50" t="str">
        <f>IF(DetailsTable[[#This Row],[Flat No.]]&lt;&gt;"", VLOOKUP(DetailsTable[[#This Row],[Flat No.]],FlatsMappingTable[],4,FALSE),"")</f>
        <v/>
      </c>
      <c r="O84" s="22" t="str">
        <f>IF(DetailsTable[[#This Row],[Flat No.]]&lt;&gt;"", VLOOKUP(DetailsTable[[#This Row],[Flat No.]],FlatsMappingTable[],2,FALSE),"")</f>
        <v/>
      </c>
      <c r="P84" s="22" t="str">
        <f>IF(DetailsTable[[#This Row],[Flat No.]]&lt;&gt;"", VLOOKUP(DetailsTable[[#This Row],[Flat No.]],FlatsMappingTable[],3,FALSE),"")</f>
        <v/>
      </c>
      <c r="Q84" s="22" t="str">
        <f>IF(DetailsTable[[#This Row],[DOB]]&lt;&gt;"",IF(DetailsTable[[#This Row],[Positive Date]]&lt;&gt;"",DATEDIF(DetailsTable[[#This Row],[DOB]],DetailsTable[[#This Row],[Positive Date]],"Y"),""),"")</f>
        <v/>
      </c>
      <c r="R84" s="22" t="str">
        <f>IF(DetailsTable[[#This Row],[Positive Date]]&lt;&gt;"",YEAR(DetailsTable[[#This Row],[Positive Date]]),"")</f>
        <v/>
      </c>
      <c r="S84" s="19" t="str">
        <f>TEXT(IF(DetailsTable[[#This Row],[Positive Date]]&lt;&gt;"",MONTH(DetailsTable[[#This Row],[Positive Date]])*28,""),"mmm")</f>
        <v/>
      </c>
      <c r="T84" s="19" t="str">
        <f>IF(DetailsTable[[#This Row],[Month]]&lt;&gt;"", _xlfn.CONCAT(DetailsTable[[#This Row],[Month]],"-",DetailsTable[[#This Row],[Year]]),"")</f>
        <v/>
      </c>
      <c r="U84" s="19" t="str">
        <f>IF(DetailsTable[[#This Row],[Positive Date]]&lt;&gt;"",IF(DetailsTable[[#This Row],[Recovered Date]]&lt;&gt;"",DATEDIF(DetailsTable[[#This Row],[Positive Date]],DetailsTable[[#This Row],[Recovered Date]],"D"),""),"")</f>
        <v/>
      </c>
      <c r="V84" s="19" t="str">
        <f>IF(DetailsTable[[#This Row],[Age]]&lt;&gt;"", VLOOKUP(ROUNDDOWN(DetailsTable[[#This Row],[Age]],-1)+1,AgeBandBasedDetails[[Start Age]:[Age Band]],3,FALSE),"")</f>
        <v/>
      </c>
    </row>
    <row r="85" spans="1:22" x14ac:dyDescent="0.25">
      <c r="A85" s="6" t="str">
        <f>IF(DetailsTable[[#This Row],[Person Name]]&lt;&gt;"",A84+1,"")</f>
        <v/>
      </c>
      <c r="B85" s="3"/>
      <c r="C85" s="3"/>
      <c r="D85" s="16"/>
      <c r="E85" s="3"/>
      <c r="F85" s="16"/>
      <c r="G85" s="16"/>
      <c r="H85" s="16"/>
      <c r="I85" s="16"/>
      <c r="J85" s="16"/>
      <c r="K85" s="16"/>
      <c r="L85" s="46"/>
      <c r="M85" s="40" t="str">
        <f>IF(DetailsTable[[#This Row],[Positive Date]]&lt;&gt;"", IF(DetailsTable[[#This Row],[Recovered Date]]="",IF(DetailsTable[[#This Row],[Deceased Date]]="","Yes","No"),"No"),"")</f>
        <v/>
      </c>
      <c r="N85" s="50" t="str">
        <f>IF(DetailsTable[[#This Row],[Flat No.]]&lt;&gt;"", VLOOKUP(DetailsTable[[#This Row],[Flat No.]],FlatsMappingTable[],4,FALSE),"")</f>
        <v/>
      </c>
      <c r="O85" s="22" t="str">
        <f>IF(DetailsTable[[#This Row],[Flat No.]]&lt;&gt;"", VLOOKUP(DetailsTable[[#This Row],[Flat No.]],FlatsMappingTable[],2,FALSE),"")</f>
        <v/>
      </c>
      <c r="P85" s="22" t="str">
        <f>IF(DetailsTable[[#This Row],[Flat No.]]&lt;&gt;"", VLOOKUP(DetailsTable[[#This Row],[Flat No.]],FlatsMappingTable[],3,FALSE),"")</f>
        <v/>
      </c>
      <c r="Q85" s="22" t="str">
        <f>IF(DetailsTable[[#This Row],[DOB]]&lt;&gt;"",IF(DetailsTable[[#This Row],[Positive Date]]&lt;&gt;"",DATEDIF(DetailsTable[[#This Row],[DOB]],DetailsTable[[#This Row],[Positive Date]],"Y"),""),"")</f>
        <v/>
      </c>
      <c r="R85" s="22" t="str">
        <f>IF(DetailsTable[[#This Row],[Positive Date]]&lt;&gt;"",YEAR(DetailsTable[[#This Row],[Positive Date]]),"")</f>
        <v/>
      </c>
      <c r="S85" s="19" t="str">
        <f>TEXT(IF(DetailsTable[[#This Row],[Positive Date]]&lt;&gt;"",MONTH(DetailsTable[[#This Row],[Positive Date]])*28,""),"mmm")</f>
        <v/>
      </c>
      <c r="T85" s="19" t="str">
        <f>IF(DetailsTable[[#This Row],[Month]]&lt;&gt;"", _xlfn.CONCAT(DetailsTable[[#This Row],[Month]],"-",DetailsTable[[#This Row],[Year]]),"")</f>
        <v/>
      </c>
      <c r="U85" s="19" t="str">
        <f>IF(DetailsTable[[#This Row],[Positive Date]]&lt;&gt;"",IF(DetailsTable[[#This Row],[Recovered Date]]&lt;&gt;"",DATEDIF(DetailsTable[[#This Row],[Positive Date]],DetailsTable[[#This Row],[Recovered Date]],"D"),""),"")</f>
        <v/>
      </c>
      <c r="V85" s="19" t="str">
        <f>IF(DetailsTable[[#This Row],[Age]]&lt;&gt;"", VLOOKUP(ROUNDDOWN(DetailsTable[[#This Row],[Age]],-1)+1,AgeBandBasedDetails[[Start Age]:[Age Band]],3,FALSE),"")</f>
        <v/>
      </c>
    </row>
    <row r="86" spans="1:22" x14ac:dyDescent="0.25">
      <c r="A86" s="6" t="str">
        <f>IF(DetailsTable[[#This Row],[Person Name]]&lt;&gt;"",A85+1,"")</f>
        <v/>
      </c>
      <c r="B86" s="3"/>
      <c r="C86" s="3"/>
      <c r="D86" s="16"/>
      <c r="E86" s="3"/>
      <c r="F86" s="16"/>
      <c r="G86" s="16"/>
      <c r="H86" s="16"/>
      <c r="I86" s="16"/>
      <c r="J86" s="16"/>
      <c r="K86" s="16"/>
      <c r="L86" s="46"/>
      <c r="M86" s="40" t="str">
        <f>IF(DetailsTable[[#This Row],[Positive Date]]&lt;&gt;"", IF(DetailsTable[[#This Row],[Recovered Date]]="",IF(DetailsTable[[#This Row],[Deceased Date]]="","Yes","No"),"No"),"")</f>
        <v/>
      </c>
      <c r="N86" s="50" t="str">
        <f>IF(DetailsTable[[#This Row],[Flat No.]]&lt;&gt;"", VLOOKUP(DetailsTable[[#This Row],[Flat No.]],FlatsMappingTable[],4,FALSE),"")</f>
        <v/>
      </c>
      <c r="O86" s="22" t="str">
        <f>IF(DetailsTable[[#This Row],[Flat No.]]&lt;&gt;"", VLOOKUP(DetailsTable[[#This Row],[Flat No.]],FlatsMappingTable[],2,FALSE),"")</f>
        <v/>
      </c>
      <c r="P86" s="22" t="str">
        <f>IF(DetailsTable[[#This Row],[Flat No.]]&lt;&gt;"", VLOOKUP(DetailsTable[[#This Row],[Flat No.]],FlatsMappingTable[],3,FALSE),"")</f>
        <v/>
      </c>
      <c r="Q86" s="22" t="str">
        <f>IF(DetailsTable[[#This Row],[DOB]]&lt;&gt;"",IF(DetailsTable[[#This Row],[Positive Date]]&lt;&gt;"",DATEDIF(DetailsTable[[#This Row],[DOB]],DetailsTable[[#This Row],[Positive Date]],"Y"),""),"")</f>
        <v/>
      </c>
      <c r="R86" s="22" t="str">
        <f>IF(DetailsTable[[#This Row],[Positive Date]]&lt;&gt;"",YEAR(DetailsTable[[#This Row],[Positive Date]]),"")</f>
        <v/>
      </c>
      <c r="S86" s="19" t="str">
        <f>TEXT(IF(DetailsTable[[#This Row],[Positive Date]]&lt;&gt;"",MONTH(DetailsTable[[#This Row],[Positive Date]])*28,""),"mmm")</f>
        <v/>
      </c>
      <c r="T86" s="19" t="str">
        <f>IF(DetailsTable[[#This Row],[Month]]&lt;&gt;"", _xlfn.CONCAT(DetailsTable[[#This Row],[Month]],"-",DetailsTable[[#This Row],[Year]]),"")</f>
        <v/>
      </c>
      <c r="U86" s="19" t="str">
        <f>IF(DetailsTable[[#This Row],[Positive Date]]&lt;&gt;"",IF(DetailsTable[[#This Row],[Recovered Date]]&lt;&gt;"",DATEDIF(DetailsTable[[#This Row],[Positive Date]],DetailsTable[[#This Row],[Recovered Date]],"D"),""),"")</f>
        <v/>
      </c>
      <c r="V86" s="19" t="str">
        <f>IF(DetailsTable[[#This Row],[Age]]&lt;&gt;"", VLOOKUP(ROUNDDOWN(DetailsTable[[#This Row],[Age]],-1)+1,AgeBandBasedDetails[[Start Age]:[Age Band]],3,FALSE),"")</f>
        <v/>
      </c>
    </row>
    <row r="87" spans="1:22" x14ac:dyDescent="0.25">
      <c r="A87" s="6" t="str">
        <f>IF(DetailsTable[[#This Row],[Person Name]]&lt;&gt;"",A86+1,"")</f>
        <v/>
      </c>
      <c r="B87" s="3"/>
      <c r="C87" s="3"/>
      <c r="D87" s="16"/>
      <c r="E87" s="3"/>
      <c r="F87" s="16"/>
      <c r="G87" s="16"/>
      <c r="H87" s="16"/>
      <c r="I87" s="16"/>
      <c r="J87" s="16"/>
      <c r="K87" s="16"/>
      <c r="L87" s="46"/>
      <c r="M87" s="40" t="str">
        <f>IF(DetailsTable[[#This Row],[Positive Date]]&lt;&gt;"", IF(DetailsTable[[#This Row],[Recovered Date]]="",IF(DetailsTable[[#This Row],[Deceased Date]]="","Yes","No"),"No"),"")</f>
        <v/>
      </c>
      <c r="N87" s="50" t="str">
        <f>IF(DetailsTable[[#This Row],[Flat No.]]&lt;&gt;"", VLOOKUP(DetailsTable[[#This Row],[Flat No.]],FlatsMappingTable[],4,FALSE),"")</f>
        <v/>
      </c>
      <c r="O87" s="22" t="str">
        <f>IF(DetailsTable[[#This Row],[Flat No.]]&lt;&gt;"", VLOOKUP(DetailsTable[[#This Row],[Flat No.]],FlatsMappingTable[],2,FALSE),"")</f>
        <v/>
      </c>
      <c r="P87" s="22" t="str">
        <f>IF(DetailsTable[[#This Row],[Flat No.]]&lt;&gt;"", VLOOKUP(DetailsTable[[#This Row],[Flat No.]],FlatsMappingTable[],3,FALSE),"")</f>
        <v/>
      </c>
      <c r="Q87" s="22" t="str">
        <f>IF(DetailsTable[[#This Row],[DOB]]&lt;&gt;"",IF(DetailsTable[[#This Row],[Positive Date]]&lt;&gt;"",DATEDIF(DetailsTable[[#This Row],[DOB]],DetailsTable[[#This Row],[Positive Date]],"Y"),""),"")</f>
        <v/>
      </c>
      <c r="R87" s="22" t="str">
        <f>IF(DetailsTable[[#This Row],[Positive Date]]&lt;&gt;"",YEAR(DetailsTable[[#This Row],[Positive Date]]),"")</f>
        <v/>
      </c>
      <c r="S87" s="19" t="str">
        <f>TEXT(IF(DetailsTable[[#This Row],[Positive Date]]&lt;&gt;"",MONTH(DetailsTable[[#This Row],[Positive Date]])*28,""),"mmm")</f>
        <v/>
      </c>
      <c r="T87" s="19" t="str">
        <f>IF(DetailsTable[[#This Row],[Month]]&lt;&gt;"", _xlfn.CONCAT(DetailsTable[[#This Row],[Month]],"-",DetailsTable[[#This Row],[Year]]),"")</f>
        <v/>
      </c>
      <c r="U87" s="19" t="str">
        <f>IF(DetailsTable[[#This Row],[Positive Date]]&lt;&gt;"",IF(DetailsTable[[#This Row],[Recovered Date]]&lt;&gt;"",DATEDIF(DetailsTable[[#This Row],[Positive Date]],DetailsTable[[#This Row],[Recovered Date]],"D"),""),"")</f>
        <v/>
      </c>
      <c r="V87" s="19" t="str">
        <f>IF(DetailsTable[[#This Row],[Age]]&lt;&gt;"", VLOOKUP(ROUNDDOWN(DetailsTable[[#This Row],[Age]],-1)+1,AgeBandBasedDetails[[Start Age]:[Age Band]],3,FALSE),"")</f>
        <v/>
      </c>
    </row>
    <row r="88" spans="1:22" x14ac:dyDescent="0.25">
      <c r="A88" s="6" t="str">
        <f>IF(DetailsTable[[#This Row],[Person Name]]&lt;&gt;"",A87+1,"")</f>
        <v/>
      </c>
      <c r="B88" s="3"/>
      <c r="C88" s="3"/>
      <c r="D88" s="16"/>
      <c r="E88" s="3"/>
      <c r="F88" s="16"/>
      <c r="G88" s="16"/>
      <c r="H88" s="16"/>
      <c r="I88" s="16"/>
      <c r="J88" s="16"/>
      <c r="K88" s="16"/>
      <c r="L88" s="46"/>
      <c r="M88" s="40" t="str">
        <f>IF(DetailsTable[[#This Row],[Positive Date]]&lt;&gt;"", IF(DetailsTable[[#This Row],[Recovered Date]]="",IF(DetailsTable[[#This Row],[Deceased Date]]="","Yes","No"),"No"),"")</f>
        <v/>
      </c>
      <c r="N88" s="50" t="str">
        <f>IF(DetailsTable[[#This Row],[Flat No.]]&lt;&gt;"", VLOOKUP(DetailsTable[[#This Row],[Flat No.]],FlatsMappingTable[],4,FALSE),"")</f>
        <v/>
      </c>
      <c r="O88" s="22" t="str">
        <f>IF(DetailsTable[[#This Row],[Flat No.]]&lt;&gt;"", VLOOKUP(DetailsTable[[#This Row],[Flat No.]],FlatsMappingTable[],2,FALSE),"")</f>
        <v/>
      </c>
      <c r="P88" s="22" t="str">
        <f>IF(DetailsTable[[#This Row],[Flat No.]]&lt;&gt;"", VLOOKUP(DetailsTable[[#This Row],[Flat No.]],FlatsMappingTable[],3,FALSE),"")</f>
        <v/>
      </c>
      <c r="Q88" s="22" t="str">
        <f>IF(DetailsTable[[#This Row],[DOB]]&lt;&gt;"",IF(DetailsTable[[#This Row],[Positive Date]]&lt;&gt;"",DATEDIF(DetailsTable[[#This Row],[DOB]],DetailsTable[[#This Row],[Positive Date]],"Y"),""),"")</f>
        <v/>
      </c>
      <c r="R88" s="22" t="str">
        <f>IF(DetailsTable[[#This Row],[Positive Date]]&lt;&gt;"",YEAR(DetailsTable[[#This Row],[Positive Date]]),"")</f>
        <v/>
      </c>
      <c r="S88" s="19" t="str">
        <f>TEXT(IF(DetailsTable[[#This Row],[Positive Date]]&lt;&gt;"",MONTH(DetailsTable[[#This Row],[Positive Date]])*28,""),"mmm")</f>
        <v/>
      </c>
      <c r="T88" s="19" t="str">
        <f>IF(DetailsTable[[#This Row],[Month]]&lt;&gt;"", _xlfn.CONCAT(DetailsTable[[#This Row],[Month]],"-",DetailsTable[[#This Row],[Year]]),"")</f>
        <v/>
      </c>
      <c r="U88" s="19" t="str">
        <f>IF(DetailsTable[[#This Row],[Positive Date]]&lt;&gt;"",IF(DetailsTable[[#This Row],[Recovered Date]]&lt;&gt;"",DATEDIF(DetailsTable[[#This Row],[Positive Date]],DetailsTable[[#This Row],[Recovered Date]],"D"),""),"")</f>
        <v/>
      </c>
      <c r="V88" s="19" t="str">
        <f>IF(DetailsTable[[#This Row],[Age]]&lt;&gt;"", VLOOKUP(ROUNDDOWN(DetailsTable[[#This Row],[Age]],-1)+1,AgeBandBasedDetails[[Start Age]:[Age Band]],3,FALSE),"")</f>
        <v/>
      </c>
    </row>
    <row r="89" spans="1:22" x14ac:dyDescent="0.25">
      <c r="A89" s="6" t="str">
        <f>IF(DetailsTable[[#This Row],[Person Name]]&lt;&gt;"",A88+1,"")</f>
        <v/>
      </c>
      <c r="B89" s="3"/>
      <c r="C89" s="3"/>
      <c r="D89" s="16"/>
      <c r="E89" s="3"/>
      <c r="F89" s="16"/>
      <c r="G89" s="16"/>
      <c r="H89" s="16"/>
      <c r="I89" s="16"/>
      <c r="J89" s="16"/>
      <c r="K89" s="16"/>
      <c r="L89" s="46"/>
      <c r="M89" s="40" t="str">
        <f>IF(DetailsTable[[#This Row],[Positive Date]]&lt;&gt;"", IF(DetailsTable[[#This Row],[Recovered Date]]="",IF(DetailsTable[[#This Row],[Deceased Date]]="","Yes","No"),"No"),"")</f>
        <v/>
      </c>
      <c r="N89" s="50" t="str">
        <f>IF(DetailsTable[[#This Row],[Flat No.]]&lt;&gt;"", VLOOKUP(DetailsTable[[#This Row],[Flat No.]],FlatsMappingTable[],4,FALSE),"")</f>
        <v/>
      </c>
      <c r="O89" s="22" t="str">
        <f>IF(DetailsTable[[#This Row],[Flat No.]]&lt;&gt;"", VLOOKUP(DetailsTable[[#This Row],[Flat No.]],FlatsMappingTable[],2,FALSE),"")</f>
        <v/>
      </c>
      <c r="P89" s="22" t="str">
        <f>IF(DetailsTable[[#This Row],[Flat No.]]&lt;&gt;"", VLOOKUP(DetailsTable[[#This Row],[Flat No.]],FlatsMappingTable[],3,FALSE),"")</f>
        <v/>
      </c>
      <c r="Q89" s="22" t="str">
        <f>IF(DetailsTable[[#This Row],[DOB]]&lt;&gt;"",IF(DetailsTable[[#This Row],[Positive Date]]&lt;&gt;"",DATEDIF(DetailsTable[[#This Row],[DOB]],DetailsTable[[#This Row],[Positive Date]],"Y"),""),"")</f>
        <v/>
      </c>
      <c r="R89" s="22" t="str">
        <f>IF(DetailsTable[[#This Row],[Positive Date]]&lt;&gt;"",YEAR(DetailsTable[[#This Row],[Positive Date]]),"")</f>
        <v/>
      </c>
      <c r="S89" s="19" t="str">
        <f>TEXT(IF(DetailsTable[[#This Row],[Positive Date]]&lt;&gt;"",MONTH(DetailsTable[[#This Row],[Positive Date]])*28,""),"mmm")</f>
        <v/>
      </c>
      <c r="T89" s="19" t="str">
        <f>IF(DetailsTable[[#This Row],[Month]]&lt;&gt;"", _xlfn.CONCAT(DetailsTable[[#This Row],[Month]],"-",DetailsTable[[#This Row],[Year]]),"")</f>
        <v/>
      </c>
      <c r="U89" s="19" t="str">
        <f>IF(DetailsTable[[#This Row],[Positive Date]]&lt;&gt;"",IF(DetailsTable[[#This Row],[Recovered Date]]&lt;&gt;"",DATEDIF(DetailsTable[[#This Row],[Positive Date]],DetailsTable[[#This Row],[Recovered Date]],"D"),""),"")</f>
        <v/>
      </c>
      <c r="V89" s="19" t="str">
        <f>IF(DetailsTable[[#This Row],[Age]]&lt;&gt;"", VLOOKUP(ROUNDDOWN(DetailsTable[[#This Row],[Age]],-1)+1,AgeBandBasedDetails[[Start Age]:[Age Band]],3,FALSE),"")</f>
        <v/>
      </c>
    </row>
    <row r="90" spans="1:22" x14ac:dyDescent="0.25">
      <c r="A90" s="6" t="str">
        <f>IF(DetailsTable[[#This Row],[Person Name]]&lt;&gt;"",A89+1,"")</f>
        <v/>
      </c>
      <c r="B90" s="3"/>
      <c r="C90" s="3"/>
      <c r="D90" s="16"/>
      <c r="E90" s="3"/>
      <c r="F90" s="16"/>
      <c r="G90" s="16"/>
      <c r="H90" s="16"/>
      <c r="I90" s="16"/>
      <c r="J90" s="16"/>
      <c r="K90" s="16"/>
      <c r="L90" s="46"/>
      <c r="M90" s="40" t="str">
        <f>IF(DetailsTable[[#This Row],[Positive Date]]&lt;&gt;"", IF(DetailsTable[[#This Row],[Recovered Date]]="",IF(DetailsTable[[#This Row],[Deceased Date]]="","Yes","No"),"No"),"")</f>
        <v/>
      </c>
      <c r="N90" s="50" t="str">
        <f>IF(DetailsTable[[#This Row],[Flat No.]]&lt;&gt;"", VLOOKUP(DetailsTable[[#This Row],[Flat No.]],FlatsMappingTable[],4,FALSE),"")</f>
        <v/>
      </c>
      <c r="O90" s="22" t="str">
        <f>IF(DetailsTable[[#This Row],[Flat No.]]&lt;&gt;"", VLOOKUP(DetailsTable[[#This Row],[Flat No.]],FlatsMappingTable[],2,FALSE),"")</f>
        <v/>
      </c>
      <c r="P90" s="22" t="str">
        <f>IF(DetailsTable[[#This Row],[Flat No.]]&lt;&gt;"", VLOOKUP(DetailsTable[[#This Row],[Flat No.]],FlatsMappingTable[],3,FALSE),"")</f>
        <v/>
      </c>
      <c r="Q90" s="22" t="str">
        <f>IF(DetailsTable[[#This Row],[DOB]]&lt;&gt;"",IF(DetailsTable[[#This Row],[Positive Date]]&lt;&gt;"",DATEDIF(DetailsTable[[#This Row],[DOB]],DetailsTable[[#This Row],[Positive Date]],"Y"),""),"")</f>
        <v/>
      </c>
      <c r="R90" s="22" t="str">
        <f>IF(DetailsTable[[#This Row],[Positive Date]]&lt;&gt;"",YEAR(DetailsTable[[#This Row],[Positive Date]]),"")</f>
        <v/>
      </c>
      <c r="S90" s="19" t="str">
        <f>TEXT(IF(DetailsTable[[#This Row],[Positive Date]]&lt;&gt;"",MONTH(DetailsTable[[#This Row],[Positive Date]])*28,""),"mmm")</f>
        <v/>
      </c>
      <c r="T90" s="19" t="str">
        <f>IF(DetailsTable[[#This Row],[Month]]&lt;&gt;"", _xlfn.CONCAT(DetailsTable[[#This Row],[Month]],"-",DetailsTable[[#This Row],[Year]]),"")</f>
        <v/>
      </c>
      <c r="U90" s="19" t="str">
        <f>IF(DetailsTable[[#This Row],[Positive Date]]&lt;&gt;"",IF(DetailsTable[[#This Row],[Recovered Date]]&lt;&gt;"",DATEDIF(DetailsTable[[#This Row],[Positive Date]],DetailsTable[[#This Row],[Recovered Date]],"D"),""),"")</f>
        <v/>
      </c>
      <c r="V90" s="19" t="str">
        <f>IF(DetailsTable[[#This Row],[Age]]&lt;&gt;"", VLOOKUP(ROUNDDOWN(DetailsTable[[#This Row],[Age]],-1)+1,AgeBandBasedDetails[[Start Age]:[Age Band]],3,FALSE),"")</f>
        <v/>
      </c>
    </row>
    <row r="91" spans="1:22" x14ac:dyDescent="0.25">
      <c r="A91" s="6" t="str">
        <f>IF(DetailsTable[[#This Row],[Person Name]]&lt;&gt;"",A90+1,"")</f>
        <v/>
      </c>
      <c r="B91" s="3"/>
      <c r="C91" s="3"/>
      <c r="D91" s="16"/>
      <c r="E91" s="3"/>
      <c r="F91" s="16"/>
      <c r="G91" s="16"/>
      <c r="H91" s="16"/>
      <c r="I91" s="16"/>
      <c r="J91" s="16"/>
      <c r="K91" s="16"/>
      <c r="L91" s="46"/>
      <c r="M91" s="40" t="str">
        <f>IF(DetailsTable[[#This Row],[Positive Date]]&lt;&gt;"", IF(DetailsTable[[#This Row],[Recovered Date]]="",IF(DetailsTable[[#This Row],[Deceased Date]]="","Yes","No"),"No"),"")</f>
        <v/>
      </c>
      <c r="N91" s="50" t="str">
        <f>IF(DetailsTable[[#This Row],[Flat No.]]&lt;&gt;"", VLOOKUP(DetailsTable[[#This Row],[Flat No.]],FlatsMappingTable[],4,FALSE),"")</f>
        <v/>
      </c>
      <c r="O91" s="22" t="str">
        <f>IF(DetailsTable[[#This Row],[Flat No.]]&lt;&gt;"", VLOOKUP(DetailsTable[[#This Row],[Flat No.]],FlatsMappingTable[],2,FALSE),"")</f>
        <v/>
      </c>
      <c r="P91" s="22" t="str">
        <f>IF(DetailsTable[[#This Row],[Flat No.]]&lt;&gt;"", VLOOKUP(DetailsTable[[#This Row],[Flat No.]],FlatsMappingTable[],3,FALSE),"")</f>
        <v/>
      </c>
      <c r="Q91" s="22" t="str">
        <f>IF(DetailsTable[[#This Row],[DOB]]&lt;&gt;"",IF(DetailsTable[[#This Row],[Positive Date]]&lt;&gt;"",DATEDIF(DetailsTable[[#This Row],[DOB]],DetailsTable[[#This Row],[Positive Date]],"Y"),""),"")</f>
        <v/>
      </c>
      <c r="R91" s="22" t="str">
        <f>IF(DetailsTable[[#This Row],[Positive Date]]&lt;&gt;"",YEAR(DetailsTable[[#This Row],[Positive Date]]),"")</f>
        <v/>
      </c>
      <c r="S91" s="19" t="str">
        <f>TEXT(IF(DetailsTable[[#This Row],[Positive Date]]&lt;&gt;"",MONTH(DetailsTable[[#This Row],[Positive Date]])*28,""),"mmm")</f>
        <v/>
      </c>
      <c r="T91" s="19" t="str">
        <f>IF(DetailsTable[[#This Row],[Month]]&lt;&gt;"", _xlfn.CONCAT(DetailsTable[[#This Row],[Month]],"-",DetailsTable[[#This Row],[Year]]),"")</f>
        <v/>
      </c>
      <c r="U91" s="19" t="str">
        <f>IF(DetailsTable[[#This Row],[Positive Date]]&lt;&gt;"",IF(DetailsTable[[#This Row],[Recovered Date]]&lt;&gt;"",DATEDIF(DetailsTable[[#This Row],[Positive Date]],DetailsTable[[#This Row],[Recovered Date]],"D"),""),"")</f>
        <v/>
      </c>
      <c r="V91" s="19" t="str">
        <f>IF(DetailsTable[[#This Row],[Age]]&lt;&gt;"", VLOOKUP(ROUNDDOWN(DetailsTable[[#This Row],[Age]],-1)+1,AgeBandBasedDetails[[Start Age]:[Age Band]],3,FALSE),"")</f>
        <v/>
      </c>
    </row>
    <row r="92" spans="1:22" x14ac:dyDescent="0.25">
      <c r="A92" s="6" t="str">
        <f>IF(DetailsTable[[#This Row],[Person Name]]&lt;&gt;"",A91+1,"")</f>
        <v/>
      </c>
      <c r="B92" s="3"/>
      <c r="C92" s="3"/>
      <c r="D92" s="16"/>
      <c r="E92" s="3"/>
      <c r="F92" s="16"/>
      <c r="G92" s="16"/>
      <c r="H92" s="16"/>
      <c r="I92" s="16"/>
      <c r="J92" s="16"/>
      <c r="K92" s="16"/>
      <c r="L92" s="46"/>
      <c r="M92" s="40" t="str">
        <f>IF(DetailsTable[[#This Row],[Positive Date]]&lt;&gt;"", IF(DetailsTable[[#This Row],[Recovered Date]]="",IF(DetailsTable[[#This Row],[Deceased Date]]="","Yes","No"),"No"),"")</f>
        <v/>
      </c>
      <c r="N92" s="50" t="str">
        <f>IF(DetailsTable[[#This Row],[Flat No.]]&lt;&gt;"", VLOOKUP(DetailsTable[[#This Row],[Flat No.]],FlatsMappingTable[],4,FALSE),"")</f>
        <v/>
      </c>
      <c r="O92" s="22" t="str">
        <f>IF(DetailsTable[[#This Row],[Flat No.]]&lt;&gt;"", VLOOKUP(DetailsTable[[#This Row],[Flat No.]],FlatsMappingTable[],2,FALSE),"")</f>
        <v/>
      </c>
      <c r="P92" s="22" t="str">
        <f>IF(DetailsTable[[#This Row],[Flat No.]]&lt;&gt;"", VLOOKUP(DetailsTable[[#This Row],[Flat No.]],FlatsMappingTable[],3,FALSE),"")</f>
        <v/>
      </c>
      <c r="Q92" s="22" t="str">
        <f>IF(DetailsTable[[#This Row],[DOB]]&lt;&gt;"",IF(DetailsTable[[#This Row],[Positive Date]]&lt;&gt;"",DATEDIF(DetailsTable[[#This Row],[DOB]],DetailsTable[[#This Row],[Positive Date]],"Y"),""),"")</f>
        <v/>
      </c>
      <c r="R92" s="22" t="str">
        <f>IF(DetailsTable[[#This Row],[Positive Date]]&lt;&gt;"",YEAR(DetailsTable[[#This Row],[Positive Date]]),"")</f>
        <v/>
      </c>
      <c r="S92" s="19" t="str">
        <f>TEXT(IF(DetailsTable[[#This Row],[Positive Date]]&lt;&gt;"",MONTH(DetailsTable[[#This Row],[Positive Date]])*28,""),"mmm")</f>
        <v/>
      </c>
      <c r="T92" s="19" t="str">
        <f>IF(DetailsTable[[#This Row],[Month]]&lt;&gt;"", _xlfn.CONCAT(DetailsTable[[#This Row],[Month]],"-",DetailsTable[[#This Row],[Year]]),"")</f>
        <v/>
      </c>
      <c r="U92" s="19" t="str">
        <f>IF(DetailsTable[[#This Row],[Positive Date]]&lt;&gt;"",IF(DetailsTable[[#This Row],[Recovered Date]]&lt;&gt;"",DATEDIF(DetailsTable[[#This Row],[Positive Date]],DetailsTable[[#This Row],[Recovered Date]],"D"),""),"")</f>
        <v/>
      </c>
      <c r="V92" s="19" t="str">
        <f>IF(DetailsTable[[#This Row],[Age]]&lt;&gt;"", VLOOKUP(ROUNDDOWN(DetailsTable[[#This Row],[Age]],-1)+1,AgeBandBasedDetails[[Start Age]:[Age Band]],3,FALSE),"")</f>
        <v/>
      </c>
    </row>
    <row r="93" spans="1:22" x14ac:dyDescent="0.25">
      <c r="A93" s="6" t="str">
        <f>IF(DetailsTable[[#This Row],[Person Name]]&lt;&gt;"",A92+1,"")</f>
        <v/>
      </c>
      <c r="B93" s="3"/>
      <c r="C93" s="3"/>
      <c r="D93" s="16"/>
      <c r="E93" s="3"/>
      <c r="F93" s="16"/>
      <c r="G93" s="16"/>
      <c r="H93" s="16"/>
      <c r="I93" s="16"/>
      <c r="J93" s="16"/>
      <c r="K93" s="16"/>
      <c r="L93" s="46"/>
      <c r="M93" s="40" t="str">
        <f>IF(DetailsTable[[#This Row],[Positive Date]]&lt;&gt;"", IF(DetailsTable[[#This Row],[Recovered Date]]="",IF(DetailsTable[[#This Row],[Deceased Date]]="","Yes","No"),"No"),"")</f>
        <v/>
      </c>
      <c r="N93" s="50" t="str">
        <f>IF(DetailsTable[[#This Row],[Flat No.]]&lt;&gt;"", VLOOKUP(DetailsTable[[#This Row],[Flat No.]],FlatsMappingTable[],4,FALSE),"")</f>
        <v/>
      </c>
      <c r="O93" s="22" t="str">
        <f>IF(DetailsTable[[#This Row],[Flat No.]]&lt;&gt;"", VLOOKUP(DetailsTable[[#This Row],[Flat No.]],FlatsMappingTable[],2,FALSE),"")</f>
        <v/>
      </c>
      <c r="P93" s="22" t="str">
        <f>IF(DetailsTable[[#This Row],[Flat No.]]&lt;&gt;"", VLOOKUP(DetailsTable[[#This Row],[Flat No.]],FlatsMappingTable[],3,FALSE),"")</f>
        <v/>
      </c>
      <c r="Q93" s="22" t="str">
        <f>IF(DetailsTable[[#This Row],[DOB]]&lt;&gt;"",IF(DetailsTable[[#This Row],[Positive Date]]&lt;&gt;"",DATEDIF(DetailsTable[[#This Row],[DOB]],DetailsTable[[#This Row],[Positive Date]],"Y"),""),"")</f>
        <v/>
      </c>
      <c r="R93" s="22" t="str">
        <f>IF(DetailsTable[[#This Row],[Positive Date]]&lt;&gt;"",YEAR(DetailsTable[[#This Row],[Positive Date]]),"")</f>
        <v/>
      </c>
      <c r="S93" s="19" t="str">
        <f>TEXT(IF(DetailsTable[[#This Row],[Positive Date]]&lt;&gt;"",MONTH(DetailsTable[[#This Row],[Positive Date]])*28,""),"mmm")</f>
        <v/>
      </c>
      <c r="T93" s="19" t="str">
        <f>IF(DetailsTable[[#This Row],[Month]]&lt;&gt;"", _xlfn.CONCAT(DetailsTable[[#This Row],[Month]],"-",DetailsTable[[#This Row],[Year]]),"")</f>
        <v/>
      </c>
      <c r="U93" s="19" t="str">
        <f>IF(DetailsTable[[#This Row],[Positive Date]]&lt;&gt;"",IF(DetailsTable[[#This Row],[Recovered Date]]&lt;&gt;"",DATEDIF(DetailsTable[[#This Row],[Positive Date]],DetailsTable[[#This Row],[Recovered Date]],"D"),""),"")</f>
        <v/>
      </c>
      <c r="V93" s="19" t="str">
        <f>IF(DetailsTable[[#This Row],[Age]]&lt;&gt;"", VLOOKUP(ROUNDDOWN(DetailsTable[[#This Row],[Age]],-1)+1,AgeBandBasedDetails[[Start Age]:[Age Band]],3,FALSE),"")</f>
        <v/>
      </c>
    </row>
    <row r="94" spans="1:22" x14ac:dyDescent="0.25">
      <c r="A94" s="6" t="str">
        <f>IF(DetailsTable[[#This Row],[Person Name]]&lt;&gt;"",A93+1,"")</f>
        <v/>
      </c>
      <c r="B94" s="3"/>
      <c r="C94" s="3"/>
      <c r="D94" s="16"/>
      <c r="E94" s="3"/>
      <c r="F94" s="16"/>
      <c r="G94" s="16"/>
      <c r="H94" s="16"/>
      <c r="I94" s="16"/>
      <c r="J94" s="16"/>
      <c r="K94" s="16"/>
      <c r="L94" s="46"/>
      <c r="M94" s="40" t="str">
        <f>IF(DetailsTable[[#This Row],[Positive Date]]&lt;&gt;"", IF(DetailsTable[[#This Row],[Recovered Date]]="",IF(DetailsTable[[#This Row],[Deceased Date]]="","Yes","No"),"No"),"")</f>
        <v/>
      </c>
      <c r="N94" s="50" t="str">
        <f>IF(DetailsTable[[#This Row],[Flat No.]]&lt;&gt;"", VLOOKUP(DetailsTable[[#This Row],[Flat No.]],FlatsMappingTable[],4,FALSE),"")</f>
        <v/>
      </c>
      <c r="O94" s="22" t="str">
        <f>IF(DetailsTable[[#This Row],[Flat No.]]&lt;&gt;"", VLOOKUP(DetailsTable[[#This Row],[Flat No.]],FlatsMappingTable[],2,FALSE),"")</f>
        <v/>
      </c>
      <c r="P94" s="22" t="str">
        <f>IF(DetailsTable[[#This Row],[Flat No.]]&lt;&gt;"", VLOOKUP(DetailsTable[[#This Row],[Flat No.]],FlatsMappingTable[],3,FALSE),"")</f>
        <v/>
      </c>
      <c r="Q94" s="22" t="str">
        <f>IF(DetailsTable[[#This Row],[DOB]]&lt;&gt;"",IF(DetailsTable[[#This Row],[Positive Date]]&lt;&gt;"",DATEDIF(DetailsTable[[#This Row],[DOB]],DetailsTable[[#This Row],[Positive Date]],"Y"),""),"")</f>
        <v/>
      </c>
      <c r="R94" s="22" t="str">
        <f>IF(DetailsTable[[#This Row],[Positive Date]]&lt;&gt;"",YEAR(DetailsTable[[#This Row],[Positive Date]]),"")</f>
        <v/>
      </c>
      <c r="S94" s="19" t="str">
        <f>TEXT(IF(DetailsTable[[#This Row],[Positive Date]]&lt;&gt;"",MONTH(DetailsTable[[#This Row],[Positive Date]])*28,""),"mmm")</f>
        <v/>
      </c>
      <c r="T94" s="19" t="str">
        <f>IF(DetailsTable[[#This Row],[Month]]&lt;&gt;"", _xlfn.CONCAT(DetailsTable[[#This Row],[Month]],"-",DetailsTable[[#This Row],[Year]]),"")</f>
        <v/>
      </c>
      <c r="U94" s="19" t="str">
        <f>IF(DetailsTable[[#This Row],[Positive Date]]&lt;&gt;"",IF(DetailsTable[[#This Row],[Recovered Date]]&lt;&gt;"",DATEDIF(DetailsTable[[#This Row],[Positive Date]],DetailsTable[[#This Row],[Recovered Date]],"D"),""),"")</f>
        <v/>
      </c>
      <c r="V94" s="19" t="str">
        <f>IF(DetailsTable[[#This Row],[Age]]&lt;&gt;"", VLOOKUP(ROUNDDOWN(DetailsTable[[#This Row],[Age]],-1)+1,AgeBandBasedDetails[[Start Age]:[Age Band]],3,FALSE),"")</f>
        <v/>
      </c>
    </row>
    <row r="95" spans="1:22" x14ac:dyDescent="0.25">
      <c r="A95" s="6" t="str">
        <f>IF(DetailsTable[[#This Row],[Person Name]]&lt;&gt;"",A94+1,"")</f>
        <v/>
      </c>
      <c r="B95" s="3"/>
      <c r="C95" s="3"/>
      <c r="D95" s="16"/>
      <c r="E95" s="3"/>
      <c r="F95" s="16"/>
      <c r="G95" s="16"/>
      <c r="H95" s="16"/>
      <c r="I95" s="16"/>
      <c r="J95" s="16"/>
      <c r="K95" s="16"/>
      <c r="L95" s="46"/>
      <c r="M95" s="40" t="str">
        <f>IF(DetailsTable[[#This Row],[Positive Date]]&lt;&gt;"", IF(DetailsTable[[#This Row],[Recovered Date]]="",IF(DetailsTable[[#This Row],[Deceased Date]]="","Yes","No"),"No"),"")</f>
        <v/>
      </c>
      <c r="N95" s="50" t="str">
        <f>IF(DetailsTable[[#This Row],[Flat No.]]&lt;&gt;"", VLOOKUP(DetailsTable[[#This Row],[Flat No.]],FlatsMappingTable[],4,FALSE),"")</f>
        <v/>
      </c>
      <c r="O95" s="22" t="str">
        <f>IF(DetailsTable[[#This Row],[Flat No.]]&lt;&gt;"", VLOOKUP(DetailsTable[[#This Row],[Flat No.]],FlatsMappingTable[],2,FALSE),"")</f>
        <v/>
      </c>
      <c r="P95" s="22" t="str">
        <f>IF(DetailsTable[[#This Row],[Flat No.]]&lt;&gt;"", VLOOKUP(DetailsTable[[#This Row],[Flat No.]],FlatsMappingTable[],3,FALSE),"")</f>
        <v/>
      </c>
      <c r="Q95" s="22" t="str">
        <f>IF(DetailsTable[[#This Row],[DOB]]&lt;&gt;"",IF(DetailsTable[[#This Row],[Positive Date]]&lt;&gt;"",DATEDIF(DetailsTable[[#This Row],[DOB]],DetailsTable[[#This Row],[Positive Date]],"Y"),""),"")</f>
        <v/>
      </c>
      <c r="R95" s="22" t="str">
        <f>IF(DetailsTable[[#This Row],[Positive Date]]&lt;&gt;"",YEAR(DetailsTable[[#This Row],[Positive Date]]),"")</f>
        <v/>
      </c>
      <c r="S95" s="19" t="str">
        <f>TEXT(IF(DetailsTable[[#This Row],[Positive Date]]&lt;&gt;"",MONTH(DetailsTable[[#This Row],[Positive Date]])*28,""),"mmm")</f>
        <v/>
      </c>
      <c r="T95" s="19" t="str">
        <f>IF(DetailsTable[[#This Row],[Month]]&lt;&gt;"", _xlfn.CONCAT(DetailsTable[[#This Row],[Month]],"-",DetailsTable[[#This Row],[Year]]),"")</f>
        <v/>
      </c>
      <c r="U95" s="19" t="str">
        <f>IF(DetailsTable[[#This Row],[Positive Date]]&lt;&gt;"",IF(DetailsTable[[#This Row],[Recovered Date]]&lt;&gt;"",DATEDIF(DetailsTable[[#This Row],[Positive Date]],DetailsTable[[#This Row],[Recovered Date]],"D"),""),"")</f>
        <v/>
      </c>
      <c r="V95" s="19" t="str">
        <f>IF(DetailsTable[[#This Row],[Age]]&lt;&gt;"", VLOOKUP(ROUNDDOWN(DetailsTable[[#This Row],[Age]],-1)+1,AgeBandBasedDetails[[Start Age]:[Age Band]],3,FALSE),"")</f>
        <v/>
      </c>
    </row>
    <row r="96" spans="1:22" x14ac:dyDescent="0.25">
      <c r="A96" s="6" t="str">
        <f>IF(DetailsTable[[#This Row],[Person Name]]&lt;&gt;"",A95+1,"")</f>
        <v/>
      </c>
      <c r="B96" s="3"/>
      <c r="C96" s="3"/>
      <c r="D96" s="16"/>
      <c r="E96" s="3"/>
      <c r="F96" s="16"/>
      <c r="G96" s="16"/>
      <c r="H96" s="16"/>
      <c r="I96" s="16"/>
      <c r="J96" s="16"/>
      <c r="K96" s="16"/>
      <c r="L96" s="46"/>
      <c r="M96" s="40" t="str">
        <f>IF(DetailsTable[[#This Row],[Positive Date]]&lt;&gt;"", IF(DetailsTable[[#This Row],[Recovered Date]]="",IF(DetailsTable[[#This Row],[Deceased Date]]="","Yes","No"),"No"),"")</f>
        <v/>
      </c>
      <c r="N96" s="50" t="str">
        <f>IF(DetailsTable[[#This Row],[Flat No.]]&lt;&gt;"", VLOOKUP(DetailsTable[[#This Row],[Flat No.]],FlatsMappingTable[],4,FALSE),"")</f>
        <v/>
      </c>
      <c r="O96" s="22" t="str">
        <f>IF(DetailsTable[[#This Row],[Flat No.]]&lt;&gt;"", VLOOKUP(DetailsTable[[#This Row],[Flat No.]],FlatsMappingTable[],2,FALSE),"")</f>
        <v/>
      </c>
      <c r="P96" s="22" t="str">
        <f>IF(DetailsTable[[#This Row],[Flat No.]]&lt;&gt;"", VLOOKUP(DetailsTable[[#This Row],[Flat No.]],FlatsMappingTable[],3,FALSE),"")</f>
        <v/>
      </c>
      <c r="Q96" s="22" t="str">
        <f>IF(DetailsTable[[#This Row],[DOB]]&lt;&gt;"",IF(DetailsTable[[#This Row],[Positive Date]]&lt;&gt;"",DATEDIF(DetailsTable[[#This Row],[DOB]],DetailsTable[[#This Row],[Positive Date]],"Y"),""),"")</f>
        <v/>
      </c>
      <c r="R96" s="22" t="str">
        <f>IF(DetailsTable[[#This Row],[Positive Date]]&lt;&gt;"",YEAR(DetailsTable[[#This Row],[Positive Date]]),"")</f>
        <v/>
      </c>
      <c r="S96" s="19" t="str">
        <f>TEXT(IF(DetailsTable[[#This Row],[Positive Date]]&lt;&gt;"",MONTH(DetailsTable[[#This Row],[Positive Date]])*28,""),"mmm")</f>
        <v/>
      </c>
      <c r="T96" s="19" t="str">
        <f>IF(DetailsTable[[#This Row],[Month]]&lt;&gt;"", _xlfn.CONCAT(DetailsTable[[#This Row],[Month]],"-",DetailsTable[[#This Row],[Year]]),"")</f>
        <v/>
      </c>
      <c r="U96" s="19" t="str">
        <f>IF(DetailsTable[[#This Row],[Positive Date]]&lt;&gt;"",IF(DetailsTable[[#This Row],[Recovered Date]]&lt;&gt;"",DATEDIF(DetailsTable[[#This Row],[Positive Date]],DetailsTable[[#This Row],[Recovered Date]],"D"),""),"")</f>
        <v/>
      </c>
      <c r="V96" s="19" t="str">
        <f>IF(DetailsTable[[#This Row],[Age]]&lt;&gt;"", VLOOKUP(ROUNDDOWN(DetailsTable[[#This Row],[Age]],-1)+1,AgeBandBasedDetails[[Start Age]:[Age Band]],3,FALSE),"")</f>
        <v/>
      </c>
    </row>
    <row r="97" spans="1:22" x14ac:dyDescent="0.25">
      <c r="A97" s="6" t="str">
        <f>IF(DetailsTable[[#This Row],[Person Name]]&lt;&gt;"",A96+1,"")</f>
        <v/>
      </c>
      <c r="B97" s="3"/>
      <c r="C97" s="3"/>
      <c r="D97" s="16"/>
      <c r="E97" s="3"/>
      <c r="F97" s="16"/>
      <c r="G97" s="16"/>
      <c r="H97" s="16"/>
      <c r="I97" s="16"/>
      <c r="J97" s="16"/>
      <c r="K97" s="16"/>
      <c r="L97" s="46"/>
      <c r="M97" s="40" t="str">
        <f>IF(DetailsTable[[#This Row],[Positive Date]]&lt;&gt;"", IF(DetailsTable[[#This Row],[Recovered Date]]="",IF(DetailsTable[[#This Row],[Deceased Date]]="","Yes","No"),"No"),"")</f>
        <v/>
      </c>
      <c r="N97" s="50" t="str">
        <f>IF(DetailsTable[[#This Row],[Flat No.]]&lt;&gt;"", VLOOKUP(DetailsTable[[#This Row],[Flat No.]],FlatsMappingTable[],4,FALSE),"")</f>
        <v/>
      </c>
      <c r="O97" s="22" t="str">
        <f>IF(DetailsTable[[#This Row],[Flat No.]]&lt;&gt;"", VLOOKUP(DetailsTable[[#This Row],[Flat No.]],FlatsMappingTable[],2,FALSE),"")</f>
        <v/>
      </c>
      <c r="P97" s="22" t="str">
        <f>IF(DetailsTable[[#This Row],[Flat No.]]&lt;&gt;"", VLOOKUP(DetailsTable[[#This Row],[Flat No.]],FlatsMappingTable[],3,FALSE),"")</f>
        <v/>
      </c>
      <c r="Q97" s="22" t="str">
        <f>IF(DetailsTable[[#This Row],[DOB]]&lt;&gt;"",IF(DetailsTable[[#This Row],[Positive Date]]&lt;&gt;"",DATEDIF(DetailsTable[[#This Row],[DOB]],DetailsTable[[#This Row],[Positive Date]],"Y"),""),"")</f>
        <v/>
      </c>
      <c r="R97" s="22" t="str">
        <f>IF(DetailsTable[[#This Row],[Positive Date]]&lt;&gt;"",YEAR(DetailsTable[[#This Row],[Positive Date]]),"")</f>
        <v/>
      </c>
      <c r="S97" s="19" t="str">
        <f>TEXT(IF(DetailsTable[[#This Row],[Positive Date]]&lt;&gt;"",MONTH(DetailsTable[[#This Row],[Positive Date]])*28,""),"mmm")</f>
        <v/>
      </c>
      <c r="T97" s="19" t="str">
        <f>IF(DetailsTable[[#This Row],[Month]]&lt;&gt;"", _xlfn.CONCAT(DetailsTable[[#This Row],[Month]],"-",DetailsTable[[#This Row],[Year]]),"")</f>
        <v/>
      </c>
      <c r="U97" s="19" t="str">
        <f>IF(DetailsTable[[#This Row],[Positive Date]]&lt;&gt;"",IF(DetailsTable[[#This Row],[Recovered Date]]&lt;&gt;"",DATEDIF(DetailsTable[[#This Row],[Positive Date]],DetailsTable[[#This Row],[Recovered Date]],"D"),""),"")</f>
        <v/>
      </c>
      <c r="V97" s="19" t="str">
        <f>IF(DetailsTable[[#This Row],[Age]]&lt;&gt;"", VLOOKUP(ROUNDDOWN(DetailsTable[[#This Row],[Age]],-1)+1,AgeBandBasedDetails[[Start Age]:[Age Band]],3,FALSE),"")</f>
        <v/>
      </c>
    </row>
    <row r="98" spans="1:22" x14ac:dyDescent="0.25">
      <c r="A98" s="6" t="str">
        <f>IF(DetailsTable[[#This Row],[Person Name]]&lt;&gt;"",A97+1,"")</f>
        <v/>
      </c>
      <c r="B98" s="3"/>
      <c r="C98" s="3"/>
      <c r="D98" s="16"/>
      <c r="E98" s="3"/>
      <c r="F98" s="16"/>
      <c r="G98" s="16"/>
      <c r="H98" s="16"/>
      <c r="I98" s="16"/>
      <c r="J98" s="16"/>
      <c r="K98" s="16"/>
      <c r="L98" s="46"/>
      <c r="M98" s="40" t="str">
        <f>IF(DetailsTable[[#This Row],[Positive Date]]&lt;&gt;"", IF(DetailsTable[[#This Row],[Recovered Date]]="",IF(DetailsTable[[#This Row],[Deceased Date]]="","Yes","No"),"No"),"")</f>
        <v/>
      </c>
      <c r="N98" s="50" t="str">
        <f>IF(DetailsTable[[#This Row],[Flat No.]]&lt;&gt;"", VLOOKUP(DetailsTable[[#This Row],[Flat No.]],FlatsMappingTable[],4,FALSE),"")</f>
        <v/>
      </c>
      <c r="O98" s="22" t="str">
        <f>IF(DetailsTable[[#This Row],[Flat No.]]&lt;&gt;"", VLOOKUP(DetailsTable[[#This Row],[Flat No.]],FlatsMappingTable[],2,FALSE),"")</f>
        <v/>
      </c>
      <c r="P98" s="22" t="str">
        <f>IF(DetailsTable[[#This Row],[Flat No.]]&lt;&gt;"", VLOOKUP(DetailsTable[[#This Row],[Flat No.]],FlatsMappingTable[],3,FALSE),"")</f>
        <v/>
      </c>
      <c r="Q98" s="22" t="str">
        <f>IF(DetailsTable[[#This Row],[DOB]]&lt;&gt;"",IF(DetailsTable[[#This Row],[Positive Date]]&lt;&gt;"",DATEDIF(DetailsTable[[#This Row],[DOB]],DetailsTable[[#This Row],[Positive Date]],"Y"),""),"")</f>
        <v/>
      </c>
      <c r="R98" s="22" t="str">
        <f>IF(DetailsTable[[#This Row],[Positive Date]]&lt;&gt;"",YEAR(DetailsTable[[#This Row],[Positive Date]]),"")</f>
        <v/>
      </c>
      <c r="S98" s="19" t="str">
        <f>TEXT(IF(DetailsTable[[#This Row],[Positive Date]]&lt;&gt;"",MONTH(DetailsTable[[#This Row],[Positive Date]])*28,""),"mmm")</f>
        <v/>
      </c>
      <c r="T98" s="19" t="str">
        <f>IF(DetailsTable[[#This Row],[Month]]&lt;&gt;"", _xlfn.CONCAT(DetailsTable[[#This Row],[Month]],"-",DetailsTable[[#This Row],[Year]]),"")</f>
        <v/>
      </c>
      <c r="U98" s="19" t="str">
        <f>IF(DetailsTable[[#This Row],[Positive Date]]&lt;&gt;"",IF(DetailsTable[[#This Row],[Recovered Date]]&lt;&gt;"",DATEDIF(DetailsTable[[#This Row],[Positive Date]],DetailsTable[[#This Row],[Recovered Date]],"D"),""),"")</f>
        <v/>
      </c>
      <c r="V98" s="19" t="str">
        <f>IF(DetailsTable[[#This Row],[Age]]&lt;&gt;"", VLOOKUP(ROUNDDOWN(DetailsTable[[#This Row],[Age]],-1)+1,AgeBandBasedDetails[[Start Age]:[Age Band]],3,FALSE),"")</f>
        <v/>
      </c>
    </row>
    <row r="99" spans="1:22" x14ac:dyDescent="0.25">
      <c r="A99" s="6" t="str">
        <f>IF(DetailsTable[[#This Row],[Person Name]]&lt;&gt;"",A98+1,"")</f>
        <v/>
      </c>
      <c r="B99" s="3"/>
      <c r="C99" s="3"/>
      <c r="D99" s="16"/>
      <c r="E99" s="3"/>
      <c r="F99" s="16"/>
      <c r="G99" s="16"/>
      <c r="H99" s="16"/>
      <c r="I99" s="16"/>
      <c r="J99" s="16"/>
      <c r="K99" s="16"/>
      <c r="L99" s="46"/>
      <c r="M99" s="40" t="str">
        <f>IF(DetailsTable[[#This Row],[Positive Date]]&lt;&gt;"", IF(DetailsTable[[#This Row],[Recovered Date]]="",IF(DetailsTable[[#This Row],[Deceased Date]]="","Yes","No"),"No"),"")</f>
        <v/>
      </c>
      <c r="N99" s="50" t="str">
        <f>IF(DetailsTable[[#This Row],[Flat No.]]&lt;&gt;"", VLOOKUP(DetailsTable[[#This Row],[Flat No.]],FlatsMappingTable[],4,FALSE),"")</f>
        <v/>
      </c>
      <c r="O99" s="22" t="str">
        <f>IF(DetailsTable[[#This Row],[Flat No.]]&lt;&gt;"", VLOOKUP(DetailsTable[[#This Row],[Flat No.]],FlatsMappingTable[],2,FALSE),"")</f>
        <v/>
      </c>
      <c r="P99" s="22" t="str">
        <f>IF(DetailsTable[[#This Row],[Flat No.]]&lt;&gt;"", VLOOKUP(DetailsTable[[#This Row],[Flat No.]],FlatsMappingTable[],3,FALSE),"")</f>
        <v/>
      </c>
      <c r="Q99" s="22" t="str">
        <f>IF(DetailsTable[[#This Row],[DOB]]&lt;&gt;"",IF(DetailsTable[[#This Row],[Positive Date]]&lt;&gt;"",DATEDIF(DetailsTable[[#This Row],[DOB]],DetailsTable[[#This Row],[Positive Date]],"Y"),""),"")</f>
        <v/>
      </c>
      <c r="R99" s="22" t="str">
        <f>IF(DetailsTable[[#This Row],[Positive Date]]&lt;&gt;"",YEAR(DetailsTable[[#This Row],[Positive Date]]),"")</f>
        <v/>
      </c>
      <c r="S99" s="19" t="str">
        <f>TEXT(IF(DetailsTable[[#This Row],[Positive Date]]&lt;&gt;"",MONTH(DetailsTable[[#This Row],[Positive Date]])*28,""),"mmm")</f>
        <v/>
      </c>
      <c r="T99" s="19" t="str">
        <f>IF(DetailsTable[[#This Row],[Month]]&lt;&gt;"", _xlfn.CONCAT(DetailsTable[[#This Row],[Month]],"-",DetailsTable[[#This Row],[Year]]),"")</f>
        <v/>
      </c>
      <c r="U99" s="19" t="str">
        <f>IF(DetailsTable[[#This Row],[Positive Date]]&lt;&gt;"",IF(DetailsTable[[#This Row],[Recovered Date]]&lt;&gt;"",DATEDIF(DetailsTable[[#This Row],[Positive Date]],DetailsTable[[#This Row],[Recovered Date]],"D"),""),"")</f>
        <v/>
      </c>
      <c r="V99" s="19" t="str">
        <f>IF(DetailsTable[[#This Row],[Age]]&lt;&gt;"", VLOOKUP(ROUNDDOWN(DetailsTable[[#This Row],[Age]],-1)+1,AgeBandBasedDetails[[Start Age]:[Age Band]],3,FALSE),"")</f>
        <v/>
      </c>
    </row>
    <row r="100" spans="1:22" x14ac:dyDescent="0.25">
      <c r="A100" s="6" t="str">
        <f>IF(DetailsTable[[#This Row],[Person Name]]&lt;&gt;"",A99+1,"")</f>
        <v/>
      </c>
      <c r="B100" s="3"/>
      <c r="C100" s="3"/>
      <c r="D100" s="16"/>
      <c r="E100" s="3"/>
      <c r="F100" s="16"/>
      <c r="G100" s="16"/>
      <c r="H100" s="16"/>
      <c r="I100" s="16"/>
      <c r="J100" s="16"/>
      <c r="K100" s="16"/>
      <c r="L100" s="46"/>
      <c r="M100" s="40" t="str">
        <f>IF(DetailsTable[[#This Row],[Positive Date]]&lt;&gt;"", IF(DetailsTable[[#This Row],[Recovered Date]]="",IF(DetailsTable[[#This Row],[Deceased Date]]="","Yes","No"),"No"),"")</f>
        <v/>
      </c>
      <c r="N100" s="50" t="str">
        <f>IF(DetailsTable[[#This Row],[Flat No.]]&lt;&gt;"", VLOOKUP(DetailsTable[[#This Row],[Flat No.]],FlatsMappingTable[],4,FALSE),"")</f>
        <v/>
      </c>
      <c r="O100" s="22" t="str">
        <f>IF(DetailsTable[[#This Row],[Flat No.]]&lt;&gt;"", VLOOKUP(DetailsTable[[#This Row],[Flat No.]],FlatsMappingTable[],2,FALSE),"")</f>
        <v/>
      </c>
      <c r="P100" s="22" t="str">
        <f>IF(DetailsTable[[#This Row],[Flat No.]]&lt;&gt;"", VLOOKUP(DetailsTable[[#This Row],[Flat No.]],FlatsMappingTable[],3,FALSE),"")</f>
        <v/>
      </c>
      <c r="Q100" s="22" t="str">
        <f>IF(DetailsTable[[#This Row],[DOB]]&lt;&gt;"",IF(DetailsTable[[#This Row],[Positive Date]]&lt;&gt;"",DATEDIF(DetailsTable[[#This Row],[DOB]],DetailsTable[[#This Row],[Positive Date]],"Y"),""),"")</f>
        <v/>
      </c>
      <c r="R100" s="22" t="str">
        <f>IF(DetailsTable[[#This Row],[Positive Date]]&lt;&gt;"",YEAR(DetailsTable[[#This Row],[Positive Date]]),"")</f>
        <v/>
      </c>
      <c r="S100" s="19" t="str">
        <f>TEXT(IF(DetailsTable[[#This Row],[Positive Date]]&lt;&gt;"",MONTH(DetailsTable[[#This Row],[Positive Date]])*28,""),"mmm")</f>
        <v/>
      </c>
      <c r="T100" s="19" t="str">
        <f>IF(DetailsTable[[#This Row],[Month]]&lt;&gt;"", _xlfn.CONCAT(DetailsTable[[#This Row],[Month]],"-",DetailsTable[[#This Row],[Year]]),"")</f>
        <v/>
      </c>
      <c r="U100" s="19" t="str">
        <f>IF(DetailsTable[[#This Row],[Positive Date]]&lt;&gt;"",IF(DetailsTable[[#This Row],[Recovered Date]]&lt;&gt;"",DATEDIF(DetailsTable[[#This Row],[Positive Date]],DetailsTable[[#This Row],[Recovered Date]],"D"),""),"")</f>
        <v/>
      </c>
      <c r="V100" s="19" t="str">
        <f>IF(DetailsTable[[#This Row],[Age]]&lt;&gt;"", VLOOKUP(ROUNDDOWN(DetailsTable[[#This Row],[Age]],-1)+1,AgeBandBasedDetails[[Start Age]:[Age Band]],3,FALSE),"")</f>
        <v/>
      </c>
    </row>
    <row r="101" spans="1:22" x14ac:dyDescent="0.25">
      <c r="A101" s="6" t="str">
        <f>IF(DetailsTable[[#This Row],[Person Name]]&lt;&gt;"",A100+1,"")</f>
        <v/>
      </c>
      <c r="B101" s="3"/>
      <c r="C101" s="3"/>
      <c r="D101" s="16"/>
      <c r="E101" s="3"/>
      <c r="F101" s="16"/>
      <c r="G101" s="16"/>
      <c r="H101" s="16"/>
      <c r="I101" s="16"/>
      <c r="J101" s="16"/>
      <c r="K101" s="16"/>
      <c r="L101" s="46"/>
      <c r="M101" s="40" t="str">
        <f>IF(DetailsTable[[#This Row],[Positive Date]]&lt;&gt;"", IF(DetailsTable[[#This Row],[Recovered Date]]="",IF(DetailsTable[[#This Row],[Deceased Date]]="","Yes","No"),"No"),"")</f>
        <v/>
      </c>
      <c r="N101" s="50" t="str">
        <f>IF(DetailsTable[[#This Row],[Flat No.]]&lt;&gt;"", VLOOKUP(DetailsTable[[#This Row],[Flat No.]],FlatsMappingTable[],4,FALSE),"")</f>
        <v/>
      </c>
      <c r="O101" s="22" t="str">
        <f>IF(DetailsTable[[#This Row],[Flat No.]]&lt;&gt;"", VLOOKUP(DetailsTable[[#This Row],[Flat No.]],FlatsMappingTable[],2,FALSE),"")</f>
        <v/>
      </c>
      <c r="P101" s="22" t="str">
        <f>IF(DetailsTable[[#This Row],[Flat No.]]&lt;&gt;"", VLOOKUP(DetailsTable[[#This Row],[Flat No.]],FlatsMappingTable[],3,FALSE),"")</f>
        <v/>
      </c>
      <c r="Q101" s="22" t="str">
        <f>IF(DetailsTable[[#This Row],[DOB]]&lt;&gt;"",IF(DetailsTable[[#This Row],[Positive Date]]&lt;&gt;"",DATEDIF(DetailsTable[[#This Row],[DOB]],DetailsTable[[#This Row],[Positive Date]],"Y"),""),"")</f>
        <v/>
      </c>
      <c r="R101" s="22" t="str">
        <f>IF(DetailsTable[[#This Row],[Positive Date]]&lt;&gt;"",YEAR(DetailsTable[[#This Row],[Positive Date]]),"")</f>
        <v/>
      </c>
      <c r="S101" s="19" t="str">
        <f>TEXT(IF(DetailsTable[[#This Row],[Positive Date]]&lt;&gt;"",MONTH(DetailsTable[[#This Row],[Positive Date]])*28,""),"mmm")</f>
        <v/>
      </c>
      <c r="T101" s="19" t="str">
        <f>IF(DetailsTable[[#This Row],[Month]]&lt;&gt;"", _xlfn.CONCAT(DetailsTable[[#This Row],[Month]],"-",DetailsTable[[#This Row],[Year]]),"")</f>
        <v/>
      </c>
      <c r="U101" s="19" t="str">
        <f>IF(DetailsTable[[#This Row],[Positive Date]]&lt;&gt;"",IF(DetailsTable[[#This Row],[Recovered Date]]&lt;&gt;"",DATEDIF(DetailsTable[[#This Row],[Positive Date]],DetailsTable[[#This Row],[Recovered Date]],"D"),""),"")</f>
        <v/>
      </c>
      <c r="V101" s="19" t="str">
        <f>IF(DetailsTable[[#This Row],[Age]]&lt;&gt;"", VLOOKUP(ROUNDDOWN(DetailsTable[[#This Row],[Age]],-1)+1,AgeBandBasedDetails[[Start Age]:[Age Band]],3,FALSE),"")</f>
        <v/>
      </c>
    </row>
    <row r="102" spans="1:22" x14ac:dyDescent="0.25">
      <c r="A102" s="6" t="str">
        <f>IF(DetailsTable[[#This Row],[Person Name]]&lt;&gt;"",A101+1,"")</f>
        <v/>
      </c>
      <c r="B102" s="3"/>
      <c r="C102" s="3"/>
      <c r="D102" s="16"/>
      <c r="E102" s="3"/>
      <c r="F102" s="16"/>
      <c r="G102" s="16"/>
      <c r="H102" s="16"/>
      <c r="I102" s="16"/>
      <c r="J102" s="16"/>
      <c r="K102" s="16"/>
      <c r="L102" s="46"/>
      <c r="M102" s="40" t="str">
        <f>IF(DetailsTable[[#This Row],[Positive Date]]&lt;&gt;"", IF(DetailsTable[[#This Row],[Recovered Date]]="",IF(DetailsTable[[#This Row],[Deceased Date]]="","Yes","No"),"No"),"")</f>
        <v/>
      </c>
      <c r="N102" s="50" t="str">
        <f>IF(DetailsTable[[#This Row],[Flat No.]]&lt;&gt;"", VLOOKUP(DetailsTable[[#This Row],[Flat No.]],FlatsMappingTable[],4,FALSE),"")</f>
        <v/>
      </c>
      <c r="O102" s="22" t="str">
        <f>IF(DetailsTable[[#This Row],[Flat No.]]&lt;&gt;"", VLOOKUP(DetailsTable[[#This Row],[Flat No.]],FlatsMappingTable[],2,FALSE),"")</f>
        <v/>
      </c>
      <c r="P102" s="22" t="str">
        <f>IF(DetailsTable[[#This Row],[Flat No.]]&lt;&gt;"", VLOOKUP(DetailsTable[[#This Row],[Flat No.]],FlatsMappingTable[],3,FALSE),"")</f>
        <v/>
      </c>
      <c r="Q102" s="22" t="str">
        <f>IF(DetailsTable[[#This Row],[DOB]]&lt;&gt;"",IF(DetailsTable[[#This Row],[Positive Date]]&lt;&gt;"",DATEDIF(DetailsTable[[#This Row],[DOB]],DetailsTable[[#This Row],[Positive Date]],"Y"),""),"")</f>
        <v/>
      </c>
      <c r="R102" s="22" t="str">
        <f>IF(DetailsTable[[#This Row],[Positive Date]]&lt;&gt;"",YEAR(DetailsTable[[#This Row],[Positive Date]]),"")</f>
        <v/>
      </c>
      <c r="S102" s="19" t="str">
        <f>TEXT(IF(DetailsTable[[#This Row],[Positive Date]]&lt;&gt;"",MONTH(DetailsTable[[#This Row],[Positive Date]])*28,""),"mmm")</f>
        <v/>
      </c>
      <c r="T102" s="19" t="str">
        <f>IF(DetailsTable[[#This Row],[Month]]&lt;&gt;"", _xlfn.CONCAT(DetailsTable[[#This Row],[Month]],"-",DetailsTable[[#This Row],[Year]]),"")</f>
        <v/>
      </c>
      <c r="U102" s="19" t="str">
        <f>IF(DetailsTable[[#This Row],[Positive Date]]&lt;&gt;"",IF(DetailsTable[[#This Row],[Recovered Date]]&lt;&gt;"",DATEDIF(DetailsTable[[#This Row],[Positive Date]],DetailsTable[[#This Row],[Recovered Date]],"D"),""),"")</f>
        <v/>
      </c>
      <c r="V102" s="19" t="str">
        <f>IF(DetailsTable[[#This Row],[Age]]&lt;&gt;"", VLOOKUP(ROUNDDOWN(DetailsTable[[#This Row],[Age]],-1)+1,AgeBandBasedDetails[[Start Age]:[Age Band]],3,FALSE),"")</f>
        <v/>
      </c>
    </row>
    <row r="103" spans="1:22" x14ac:dyDescent="0.25">
      <c r="A103" s="6" t="str">
        <f>IF(DetailsTable[[#This Row],[Person Name]]&lt;&gt;"",A102+1,"")</f>
        <v/>
      </c>
      <c r="B103" s="3"/>
      <c r="C103" s="3"/>
      <c r="D103" s="16"/>
      <c r="E103" s="3"/>
      <c r="F103" s="16"/>
      <c r="G103" s="16"/>
      <c r="H103" s="16"/>
      <c r="I103" s="16"/>
      <c r="J103" s="16"/>
      <c r="K103" s="16"/>
      <c r="L103" s="46"/>
      <c r="M103" s="40" t="str">
        <f>IF(DetailsTable[[#This Row],[Positive Date]]&lt;&gt;"", IF(DetailsTable[[#This Row],[Recovered Date]]="",IF(DetailsTable[[#This Row],[Deceased Date]]="","Yes","No"),"No"),"")</f>
        <v/>
      </c>
      <c r="N103" s="50" t="str">
        <f>IF(DetailsTable[[#This Row],[Flat No.]]&lt;&gt;"", VLOOKUP(DetailsTable[[#This Row],[Flat No.]],FlatsMappingTable[],4,FALSE),"")</f>
        <v/>
      </c>
      <c r="O103" s="22" t="str">
        <f>IF(DetailsTable[[#This Row],[Flat No.]]&lt;&gt;"", VLOOKUP(DetailsTable[[#This Row],[Flat No.]],FlatsMappingTable[],2,FALSE),"")</f>
        <v/>
      </c>
      <c r="P103" s="22" t="str">
        <f>IF(DetailsTable[[#This Row],[Flat No.]]&lt;&gt;"", VLOOKUP(DetailsTable[[#This Row],[Flat No.]],FlatsMappingTable[],3,FALSE),"")</f>
        <v/>
      </c>
      <c r="Q103" s="22" t="str">
        <f>IF(DetailsTable[[#This Row],[DOB]]&lt;&gt;"",IF(DetailsTable[[#This Row],[Positive Date]]&lt;&gt;"",DATEDIF(DetailsTable[[#This Row],[DOB]],DetailsTable[[#This Row],[Positive Date]],"Y"),""),"")</f>
        <v/>
      </c>
      <c r="R103" s="22" t="str">
        <f>IF(DetailsTable[[#This Row],[Positive Date]]&lt;&gt;"",YEAR(DetailsTable[[#This Row],[Positive Date]]),"")</f>
        <v/>
      </c>
      <c r="S103" s="19" t="str">
        <f>TEXT(IF(DetailsTable[[#This Row],[Positive Date]]&lt;&gt;"",MONTH(DetailsTable[[#This Row],[Positive Date]])*28,""),"mmm")</f>
        <v/>
      </c>
      <c r="T103" s="19" t="str">
        <f>IF(DetailsTable[[#This Row],[Month]]&lt;&gt;"", _xlfn.CONCAT(DetailsTable[[#This Row],[Month]],"-",DetailsTable[[#This Row],[Year]]),"")</f>
        <v/>
      </c>
      <c r="U103" s="19" t="str">
        <f>IF(DetailsTable[[#This Row],[Positive Date]]&lt;&gt;"",IF(DetailsTable[[#This Row],[Recovered Date]]&lt;&gt;"",DATEDIF(DetailsTable[[#This Row],[Positive Date]],DetailsTable[[#This Row],[Recovered Date]],"D"),""),"")</f>
        <v/>
      </c>
      <c r="V103" s="19" t="str">
        <f>IF(DetailsTable[[#This Row],[Age]]&lt;&gt;"", VLOOKUP(ROUNDDOWN(DetailsTable[[#This Row],[Age]],-1)+1,AgeBandBasedDetails[[Start Age]:[Age Band]],3,FALSE),"")</f>
        <v/>
      </c>
    </row>
    <row r="104" spans="1:22" x14ac:dyDescent="0.25">
      <c r="A104" s="6" t="str">
        <f>IF(DetailsTable[[#This Row],[Person Name]]&lt;&gt;"",A103+1,"")</f>
        <v/>
      </c>
      <c r="B104" s="3"/>
      <c r="C104" s="3"/>
      <c r="D104" s="16"/>
      <c r="E104" s="3"/>
      <c r="F104" s="16"/>
      <c r="G104" s="16"/>
      <c r="H104" s="16"/>
      <c r="I104" s="16"/>
      <c r="J104" s="16"/>
      <c r="K104" s="16"/>
      <c r="L104" s="46"/>
      <c r="M104" s="40" t="str">
        <f>IF(DetailsTable[[#This Row],[Positive Date]]&lt;&gt;"", IF(DetailsTable[[#This Row],[Recovered Date]]="",IF(DetailsTable[[#This Row],[Deceased Date]]="","Yes","No"),"No"),"")</f>
        <v/>
      </c>
      <c r="N104" s="50" t="str">
        <f>IF(DetailsTable[[#This Row],[Flat No.]]&lt;&gt;"", VLOOKUP(DetailsTable[[#This Row],[Flat No.]],FlatsMappingTable[],4,FALSE),"")</f>
        <v/>
      </c>
      <c r="O104" s="22" t="str">
        <f>IF(DetailsTable[[#This Row],[Flat No.]]&lt;&gt;"", VLOOKUP(DetailsTable[[#This Row],[Flat No.]],FlatsMappingTable[],2,FALSE),"")</f>
        <v/>
      </c>
      <c r="P104" s="22" t="str">
        <f>IF(DetailsTable[[#This Row],[Flat No.]]&lt;&gt;"", VLOOKUP(DetailsTable[[#This Row],[Flat No.]],FlatsMappingTable[],3,FALSE),"")</f>
        <v/>
      </c>
      <c r="Q104" s="22" t="str">
        <f>IF(DetailsTable[[#This Row],[DOB]]&lt;&gt;"",IF(DetailsTable[[#This Row],[Positive Date]]&lt;&gt;"",DATEDIF(DetailsTable[[#This Row],[DOB]],DetailsTable[[#This Row],[Positive Date]],"Y"),""),"")</f>
        <v/>
      </c>
      <c r="R104" s="22" t="str">
        <f>IF(DetailsTable[[#This Row],[Positive Date]]&lt;&gt;"",YEAR(DetailsTable[[#This Row],[Positive Date]]),"")</f>
        <v/>
      </c>
      <c r="S104" s="19" t="str">
        <f>TEXT(IF(DetailsTable[[#This Row],[Positive Date]]&lt;&gt;"",MONTH(DetailsTable[[#This Row],[Positive Date]])*28,""),"mmm")</f>
        <v/>
      </c>
      <c r="T104" s="19" t="str">
        <f>IF(DetailsTable[[#This Row],[Month]]&lt;&gt;"", _xlfn.CONCAT(DetailsTable[[#This Row],[Month]],"-",DetailsTable[[#This Row],[Year]]),"")</f>
        <v/>
      </c>
      <c r="U104" s="19" t="str">
        <f>IF(DetailsTable[[#This Row],[Positive Date]]&lt;&gt;"",IF(DetailsTable[[#This Row],[Recovered Date]]&lt;&gt;"",DATEDIF(DetailsTable[[#This Row],[Positive Date]],DetailsTable[[#This Row],[Recovered Date]],"D"),""),"")</f>
        <v/>
      </c>
      <c r="V104" s="19" t="str">
        <f>IF(DetailsTable[[#This Row],[Age]]&lt;&gt;"", VLOOKUP(ROUNDDOWN(DetailsTable[[#This Row],[Age]],-1)+1,AgeBandBasedDetails[[Start Age]:[Age Band]],3,FALSE),"")</f>
        <v/>
      </c>
    </row>
    <row r="105" spans="1:22" x14ac:dyDescent="0.25">
      <c r="A105" s="6" t="str">
        <f>IF(DetailsTable[[#This Row],[Person Name]]&lt;&gt;"",A104+1,"")</f>
        <v/>
      </c>
      <c r="B105" s="3"/>
      <c r="C105" s="3"/>
      <c r="D105" s="16"/>
      <c r="E105" s="3"/>
      <c r="F105" s="16"/>
      <c r="G105" s="16"/>
      <c r="H105" s="16"/>
      <c r="I105" s="16"/>
      <c r="J105" s="16"/>
      <c r="K105" s="16"/>
      <c r="L105" s="46"/>
      <c r="M105" s="40" t="str">
        <f>IF(DetailsTable[[#This Row],[Positive Date]]&lt;&gt;"", IF(DetailsTable[[#This Row],[Recovered Date]]="",IF(DetailsTable[[#This Row],[Deceased Date]]="","Yes","No"),"No"),"")</f>
        <v/>
      </c>
      <c r="N105" s="50" t="str">
        <f>IF(DetailsTable[[#This Row],[Flat No.]]&lt;&gt;"", VLOOKUP(DetailsTable[[#This Row],[Flat No.]],FlatsMappingTable[],4,FALSE),"")</f>
        <v/>
      </c>
      <c r="O105" s="22" t="str">
        <f>IF(DetailsTable[[#This Row],[Flat No.]]&lt;&gt;"", VLOOKUP(DetailsTable[[#This Row],[Flat No.]],FlatsMappingTable[],2,FALSE),"")</f>
        <v/>
      </c>
      <c r="P105" s="22" t="str">
        <f>IF(DetailsTable[[#This Row],[Flat No.]]&lt;&gt;"", VLOOKUP(DetailsTable[[#This Row],[Flat No.]],FlatsMappingTable[],3,FALSE),"")</f>
        <v/>
      </c>
      <c r="Q105" s="22" t="str">
        <f>IF(DetailsTable[[#This Row],[DOB]]&lt;&gt;"",IF(DetailsTable[[#This Row],[Positive Date]]&lt;&gt;"",DATEDIF(DetailsTable[[#This Row],[DOB]],DetailsTable[[#This Row],[Positive Date]],"Y"),""),"")</f>
        <v/>
      </c>
      <c r="R105" s="22" t="str">
        <f>IF(DetailsTable[[#This Row],[Positive Date]]&lt;&gt;"",YEAR(DetailsTable[[#This Row],[Positive Date]]),"")</f>
        <v/>
      </c>
      <c r="S105" s="19" t="str">
        <f>TEXT(IF(DetailsTable[[#This Row],[Positive Date]]&lt;&gt;"",MONTH(DetailsTable[[#This Row],[Positive Date]])*28,""),"mmm")</f>
        <v/>
      </c>
      <c r="T105" s="19" t="str">
        <f>IF(DetailsTable[[#This Row],[Month]]&lt;&gt;"", _xlfn.CONCAT(DetailsTable[[#This Row],[Month]],"-",DetailsTable[[#This Row],[Year]]),"")</f>
        <v/>
      </c>
      <c r="U105" s="19" t="str">
        <f>IF(DetailsTable[[#This Row],[Positive Date]]&lt;&gt;"",IF(DetailsTable[[#This Row],[Recovered Date]]&lt;&gt;"",DATEDIF(DetailsTable[[#This Row],[Positive Date]],DetailsTable[[#This Row],[Recovered Date]],"D"),""),"")</f>
        <v/>
      </c>
      <c r="V105" s="19" t="str">
        <f>IF(DetailsTable[[#This Row],[Age]]&lt;&gt;"", VLOOKUP(ROUNDDOWN(DetailsTable[[#This Row],[Age]],-1)+1,AgeBandBasedDetails[[Start Age]:[Age Band]],3,FALSE),"")</f>
        <v/>
      </c>
    </row>
    <row r="106" spans="1:22" x14ac:dyDescent="0.25">
      <c r="A106" s="6" t="str">
        <f>IF(DetailsTable[[#This Row],[Person Name]]&lt;&gt;"",A105+1,"")</f>
        <v/>
      </c>
      <c r="B106" s="3"/>
      <c r="C106" s="3"/>
      <c r="D106" s="16"/>
      <c r="E106" s="3"/>
      <c r="F106" s="16"/>
      <c r="G106" s="16"/>
      <c r="H106" s="16"/>
      <c r="I106" s="16"/>
      <c r="J106" s="16"/>
      <c r="K106" s="16"/>
      <c r="L106" s="46"/>
      <c r="M106" s="40" t="str">
        <f>IF(DetailsTable[[#This Row],[Positive Date]]&lt;&gt;"", IF(DetailsTable[[#This Row],[Recovered Date]]="",IF(DetailsTable[[#This Row],[Deceased Date]]="","Yes","No"),"No"),"")</f>
        <v/>
      </c>
      <c r="N106" s="50" t="str">
        <f>IF(DetailsTable[[#This Row],[Flat No.]]&lt;&gt;"", VLOOKUP(DetailsTable[[#This Row],[Flat No.]],FlatsMappingTable[],4,FALSE),"")</f>
        <v/>
      </c>
      <c r="O106" s="22" t="str">
        <f>IF(DetailsTable[[#This Row],[Flat No.]]&lt;&gt;"", VLOOKUP(DetailsTable[[#This Row],[Flat No.]],FlatsMappingTable[],2,FALSE),"")</f>
        <v/>
      </c>
      <c r="P106" s="22" t="str">
        <f>IF(DetailsTable[[#This Row],[Flat No.]]&lt;&gt;"", VLOOKUP(DetailsTable[[#This Row],[Flat No.]],FlatsMappingTable[],3,FALSE),"")</f>
        <v/>
      </c>
      <c r="Q106" s="22" t="str">
        <f>IF(DetailsTable[[#This Row],[DOB]]&lt;&gt;"",IF(DetailsTable[[#This Row],[Positive Date]]&lt;&gt;"",DATEDIF(DetailsTable[[#This Row],[DOB]],DetailsTable[[#This Row],[Positive Date]],"Y"),""),"")</f>
        <v/>
      </c>
      <c r="R106" s="22" t="str">
        <f>IF(DetailsTable[[#This Row],[Positive Date]]&lt;&gt;"",YEAR(DetailsTable[[#This Row],[Positive Date]]),"")</f>
        <v/>
      </c>
      <c r="S106" s="19" t="str">
        <f>TEXT(IF(DetailsTable[[#This Row],[Positive Date]]&lt;&gt;"",MONTH(DetailsTable[[#This Row],[Positive Date]])*28,""),"mmm")</f>
        <v/>
      </c>
      <c r="T106" s="19" t="str">
        <f>IF(DetailsTable[[#This Row],[Month]]&lt;&gt;"", _xlfn.CONCAT(DetailsTable[[#This Row],[Month]],"-",DetailsTable[[#This Row],[Year]]),"")</f>
        <v/>
      </c>
      <c r="U106" s="19" t="str">
        <f>IF(DetailsTable[[#This Row],[Positive Date]]&lt;&gt;"",IF(DetailsTable[[#This Row],[Recovered Date]]&lt;&gt;"",DATEDIF(DetailsTable[[#This Row],[Positive Date]],DetailsTable[[#This Row],[Recovered Date]],"D"),""),"")</f>
        <v/>
      </c>
      <c r="V106" s="19" t="str">
        <f>IF(DetailsTable[[#This Row],[Age]]&lt;&gt;"", VLOOKUP(ROUNDDOWN(DetailsTable[[#This Row],[Age]],-1)+1,AgeBandBasedDetails[[Start Age]:[Age Band]],3,FALSE),"")</f>
        <v/>
      </c>
    </row>
    <row r="107" spans="1:22" x14ac:dyDescent="0.25">
      <c r="A107" s="6" t="str">
        <f>IF(DetailsTable[[#This Row],[Person Name]]&lt;&gt;"",A106+1,"")</f>
        <v/>
      </c>
      <c r="B107" s="3"/>
      <c r="C107" s="3"/>
      <c r="D107" s="16"/>
      <c r="E107" s="3"/>
      <c r="F107" s="16"/>
      <c r="G107" s="16"/>
      <c r="H107" s="16"/>
      <c r="I107" s="16"/>
      <c r="J107" s="16"/>
      <c r="K107" s="16"/>
      <c r="L107" s="46"/>
      <c r="M107" s="40" t="str">
        <f>IF(DetailsTable[[#This Row],[Positive Date]]&lt;&gt;"", IF(DetailsTable[[#This Row],[Recovered Date]]="",IF(DetailsTable[[#This Row],[Deceased Date]]="","Yes","No"),"No"),"")</f>
        <v/>
      </c>
      <c r="N107" s="50" t="str">
        <f>IF(DetailsTable[[#This Row],[Flat No.]]&lt;&gt;"", VLOOKUP(DetailsTable[[#This Row],[Flat No.]],FlatsMappingTable[],4,FALSE),"")</f>
        <v/>
      </c>
      <c r="O107" s="22" t="str">
        <f>IF(DetailsTable[[#This Row],[Flat No.]]&lt;&gt;"", VLOOKUP(DetailsTable[[#This Row],[Flat No.]],FlatsMappingTable[],2,FALSE),"")</f>
        <v/>
      </c>
      <c r="P107" s="22" t="str">
        <f>IF(DetailsTable[[#This Row],[Flat No.]]&lt;&gt;"", VLOOKUP(DetailsTable[[#This Row],[Flat No.]],FlatsMappingTable[],3,FALSE),"")</f>
        <v/>
      </c>
      <c r="Q107" s="22" t="str">
        <f>IF(DetailsTable[[#This Row],[DOB]]&lt;&gt;"",IF(DetailsTable[[#This Row],[Positive Date]]&lt;&gt;"",DATEDIF(DetailsTable[[#This Row],[DOB]],DetailsTable[[#This Row],[Positive Date]],"Y"),""),"")</f>
        <v/>
      </c>
      <c r="R107" s="22" t="str">
        <f>IF(DetailsTable[[#This Row],[Positive Date]]&lt;&gt;"",YEAR(DetailsTable[[#This Row],[Positive Date]]),"")</f>
        <v/>
      </c>
      <c r="S107" s="19" t="str">
        <f>TEXT(IF(DetailsTable[[#This Row],[Positive Date]]&lt;&gt;"",MONTH(DetailsTable[[#This Row],[Positive Date]])*28,""),"mmm")</f>
        <v/>
      </c>
      <c r="T107" s="19" t="str">
        <f>IF(DetailsTable[[#This Row],[Month]]&lt;&gt;"", _xlfn.CONCAT(DetailsTable[[#This Row],[Month]],"-",DetailsTable[[#This Row],[Year]]),"")</f>
        <v/>
      </c>
      <c r="U107" s="19" t="str">
        <f>IF(DetailsTable[[#This Row],[Positive Date]]&lt;&gt;"",IF(DetailsTable[[#This Row],[Recovered Date]]&lt;&gt;"",DATEDIF(DetailsTable[[#This Row],[Positive Date]],DetailsTable[[#This Row],[Recovered Date]],"D"),""),"")</f>
        <v/>
      </c>
      <c r="V107" s="19" t="str">
        <f>IF(DetailsTable[[#This Row],[Age]]&lt;&gt;"", VLOOKUP(ROUNDDOWN(DetailsTable[[#This Row],[Age]],-1)+1,AgeBandBasedDetails[[Start Age]:[Age Band]],3,FALSE),"")</f>
        <v/>
      </c>
    </row>
    <row r="108" spans="1:22" x14ac:dyDescent="0.25">
      <c r="A108" s="6" t="str">
        <f>IF(DetailsTable[[#This Row],[Person Name]]&lt;&gt;"",A107+1,"")</f>
        <v/>
      </c>
      <c r="B108" s="3"/>
      <c r="C108" s="3"/>
      <c r="D108" s="16"/>
      <c r="E108" s="3"/>
      <c r="F108" s="16"/>
      <c r="G108" s="16"/>
      <c r="H108" s="16"/>
      <c r="I108" s="16"/>
      <c r="J108" s="16"/>
      <c r="K108" s="16"/>
      <c r="L108" s="46"/>
      <c r="M108" s="40" t="str">
        <f>IF(DetailsTable[[#This Row],[Positive Date]]&lt;&gt;"", IF(DetailsTable[[#This Row],[Recovered Date]]="",IF(DetailsTable[[#This Row],[Deceased Date]]="","Yes","No"),"No"),"")</f>
        <v/>
      </c>
      <c r="N108" s="50" t="str">
        <f>IF(DetailsTable[[#This Row],[Flat No.]]&lt;&gt;"", VLOOKUP(DetailsTable[[#This Row],[Flat No.]],FlatsMappingTable[],4,FALSE),"")</f>
        <v/>
      </c>
      <c r="O108" s="22" t="str">
        <f>IF(DetailsTable[[#This Row],[Flat No.]]&lt;&gt;"", VLOOKUP(DetailsTable[[#This Row],[Flat No.]],FlatsMappingTable[],2,FALSE),"")</f>
        <v/>
      </c>
      <c r="P108" s="22" t="str">
        <f>IF(DetailsTable[[#This Row],[Flat No.]]&lt;&gt;"", VLOOKUP(DetailsTable[[#This Row],[Flat No.]],FlatsMappingTable[],3,FALSE),"")</f>
        <v/>
      </c>
      <c r="Q108" s="22" t="str">
        <f>IF(DetailsTable[[#This Row],[DOB]]&lt;&gt;"",IF(DetailsTable[[#This Row],[Positive Date]]&lt;&gt;"",DATEDIF(DetailsTable[[#This Row],[DOB]],DetailsTable[[#This Row],[Positive Date]],"Y"),""),"")</f>
        <v/>
      </c>
      <c r="R108" s="22" t="str">
        <f>IF(DetailsTable[[#This Row],[Positive Date]]&lt;&gt;"",YEAR(DetailsTable[[#This Row],[Positive Date]]),"")</f>
        <v/>
      </c>
      <c r="S108" s="19" t="str">
        <f>TEXT(IF(DetailsTable[[#This Row],[Positive Date]]&lt;&gt;"",MONTH(DetailsTable[[#This Row],[Positive Date]])*28,""),"mmm")</f>
        <v/>
      </c>
      <c r="T108" s="19" t="str">
        <f>IF(DetailsTable[[#This Row],[Month]]&lt;&gt;"", _xlfn.CONCAT(DetailsTable[[#This Row],[Month]],"-",DetailsTable[[#This Row],[Year]]),"")</f>
        <v/>
      </c>
      <c r="U108" s="19" t="str">
        <f>IF(DetailsTable[[#This Row],[Positive Date]]&lt;&gt;"",IF(DetailsTable[[#This Row],[Recovered Date]]&lt;&gt;"",DATEDIF(DetailsTable[[#This Row],[Positive Date]],DetailsTable[[#This Row],[Recovered Date]],"D"),""),"")</f>
        <v/>
      </c>
      <c r="V108" s="19" t="str">
        <f>IF(DetailsTable[[#This Row],[Age]]&lt;&gt;"", VLOOKUP(ROUNDDOWN(DetailsTable[[#This Row],[Age]],-1)+1,AgeBandBasedDetails[[Start Age]:[Age Band]],3,FALSE),"")</f>
        <v/>
      </c>
    </row>
    <row r="109" spans="1:22" x14ac:dyDescent="0.25">
      <c r="A109" s="6" t="str">
        <f>IF(DetailsTable[[#This Row],[Person Name]]&lt;&gt;"",A108+1,"")</f>
        <v/>
      </c>
      <c r="B109" s="3"/>
      <c r="C109" s="3"/>
      <c r="D109" s="16"/>
      <c r="E109" s="3"/>
      <c r="F109" s="16"/>
      <c r="G109" s="16"/>
      <c r="H109" s="16"/>
      <c r="I109" s="16"/>
      <c r="J109" s="16"/>
      <c r="K109" s="16"/>
      <c r="L109" s="46"/>
      <c r="M109" s="40" t="str">
        <f>IF(DetailsTable[[#This Row],[Positive Date]]&lt;&gt;"", IF(DetailsTable[[#This Row],[Recovered Date]]="",IF(DetailsTable[[#This Row],[Deceased Date]]="","Yes","No"),"No"),"")</f>
        <v/>
      </c>
      <c r="N109" s="50" t="str">
        <f>IF(DetailsTable[[#This Row],[Flat No.]]&lt;&gt;"", VLOOKUP(DetailsTable[[#This Row],[Flat No.]],FlatsMappingTable[],4,FALSE),"")</f>
        <v/>
      </c>
      <c r="O109" s="22" t="str">
        <f>IF(DetailsTable[[#This Row],[Flat No.]]&lt;&gt;"", VLOOKUP(DetailsTable[[#This Row],[Flat No.]],FlatsMappingTable[],2,FALSE),"")</f>
        <v/>
      </c>
      <c r="P109" s="22" t="str">
        <f>IF(DetailsTable[[#This Row],[Flat No.]]&lt;&gt;"", VLOOKUP(DetailsTable[[#This Row],[Flat No.]],FlatsMappingTable[],3,FALSE),"")</f>
        <v/>
      </c>
      <c r="Q109" s="22" t="str">
        <f>IF(DetailsTable[[#This Row],[DOB]]&lt;&gt;"",IF(DetailsTable[[#This Row],[Positive Date]]&lt;&gt;"",DATEDIF(DetailsTable[[#This Row],[DOB]],DetailsTable[[#This Row],[Positive Date]],"Y"),""),"")</f>
        <v/>
      </c>
      <c r="R109" s="22" t="str">
        <f>IF(DetailsTable[[#This Row],[Positive Date]]&lt;&gt;"",YEAR(DetailsTable[[#This Row],[Positive Date]]),"")</f>
        <v/>
      </c>
      <c r="S109" s="19" t="str">
        <f>TEXT(IF(DetailsTable[[#This Row],[Positive Date]]&lt;&gt;"",MONTH(DetailsTable[[#This Row],[Positive Date]])*28,""),"mmm")</f>
        <v/>
      </c>
      <c r="T109" s="19" t="str">
        <f>IF(DetailsTable[[#This Row],[Month]]&lt;&gt;"", _xlfn.CONCAT(DetailsTable[[#This Row],[Month]],"-",DetailsTable[[#This Row],[Year]]),"")</f>
        <v/>
      </c>
      <c r="U109" s="19" t="str">
        <f>IF(DetailsTable[[#This Row],[Positive Date]]&lt;&gt;"",IF(DetailsTable[[#This Row],[Recovered Date]]&lt;&gt;"",DATEDIF(DetailsTable[[#This Row],[Positive Date]],DetailsTable[[#This Row],[Recovered Date]],"D"),""),"")</f>
        <v/>
      </c>
      <c r="V109" s="19" t="str">
        <f>IF(DetailsTable[[#This Row],[Age]]&lt;&gt;"", VLOOKUP(ROUNDDOWN(DetailsTable[[#This Row],[Age]],-1)+1,AgeBandBasedDetails[[Start Age]:[Age Band]],3,FALSE),"")</f>
        <v/>
      </c>
    </row>
    <row r="110" spans="1:22" x14ac:dyDescent="0.25">
      <c r="A110" s="6" t="str">
        <f>IF(DetailsTable[[#This Row],[Person Name]]&lt;&gt;"",A109+1,"")</f>
        <v/>
      </c>
      <c r="B110" s="3"/>
      <c r="C110" s="3"/>
      <c r="D110" s="16"/>
      <c r="E110" s="3"/>
      <c r="F110" s="16"/>
      <c r="G110" s="16"/>
      <c r="H110" s="16"/>
      <c r="I110" s="16"/>
      <c r="J110" s="16"/>
      <c r="K110" s="16"/>
      <c r="L110" s="46"/>
      <c r="M110" s="40" t="str">
        <f>IF(DetailsTable[[#This Row],[Positive Date]]&lt;&gt;"", IF(DetailsTable[[#This Row],[Recovered Date]]="",IF(DetailsTable[[#This Row],[Deceased Date]]="","Yes","No"),"No"),"")</f>
        <v/>
      </c>
      <c r="N110" s="50" t="str">
        <f>IF(DetailsTable[[#This Row],[Flat No.]]&lt;&gt;"", VLOOKUP(DetailsTable[[#This Row],[Flat No.]],FlatsMappingTable[],4,FALSE),"")</f>
        <v/>
      </c>
      <c r="O110" s="22" t="str">
        <f>IF(DetailsTable[[#This Row],[Flat No.]]&lt;&gt;"", VLOOKUP(DetailsTable[[#This Row],[Flat No.]],FlatsMappingTable[],2,FALSE),"")</f>
        <v/>
      </c>
      <c r="P110" s="22" t="str">
        <f>IF(DetailsTable[[#This Row],[Flat No.]]&lt;&gt;"", VLOOKUP(DetailsTable[[#This Row],[Flat No.]],FlatsMappingTable[],3,FALSE),"")</f>
        <v/>
      </c>
      <c r="Q110" s="22" t="str">
        <f>IF(DetailsTable[[#This Row],[DOB]]&lt;&gt;"",IF(DetailsTable[[#This Row],[Positive Date]]&lt;&gt;"",DATEDIF(DetailsTable[[#This Row],[DOB]],DetailsTable[[#This Row],[Positive Date]],"Y"),""),"")</f>
        <v/>
      </c>
      <c r="R110" s="22" t="str">
        <f>IF(DetailsTable[[#This Row],[Positive Date]]&lt;&gt;"",YEAR(DetailsTable[[#This Row],[Positive Date]]),"")</f>
        <v/>
      </c>
      <c r="S110" s="19" t="str">
        <f>TEXT(IF(DetailsTable[[#This Row],[Positive Date]]&lt;&gt;"",MONTH(DetailsTable[[#This Row],[Positive Date]])*28,""),"mmm")</f>
        <v/>
      </c>
      <c r="T110" s="19" t="str">
        <f>IF(DetailsTable[[#This Row],[Month]]&lt;&gt;"", _xlfn.CONCAT(DetailsTable[[#This Row],[Month]],"-",DetailsTable[[#This Row],[Year]]),"")</f>
        <v/>
      </c>
      <c r="U110" s="19" t="str">
        <f>IF(DetailsTable[[#This Row],[Positive Date]]&lt;&gt;"",IF(DetailsTable[[#This Row],[Recovered Date]]&lt;&gt;"",DATEDIF(DetailsTable[[#This Row],[Positive Date]],DetailsTable[[#This Row],[Recovered Date]],"D"),""),"")</f>
        <v/>
      </c>
      <c r="V110" s="19" t="str">
        <f>IF(DetailsTable[[#This Row],[Age]]&lt;&gt;"", VLOOKUP(ROUNDDOWN(DetailsTable[[#This Row],[Age]],-1)+1,AgeBandBasedDetails[[Start Age]:[Age Band]],3,FALSE),"")</f>
        <v/>
      </c>
    </row>
    <row r="111" spans="1:22" x14ac:dyDescent="0.25">
      <c r="A111" s="6" t="str">
        <f>IF(DetailsTable[[#This Row],[Person Name]]&lt;&gt;"",A110+1,"")</f>
        <v/>
      </c>
      <c r="B111" s="3"/>
      <c r="C111" s="3"/>
      <c r="D111" s="16"/>
      <c r="E111" s="3"/>
      <c r="F111" s="16"/>
      <c r="G111" s="16"/>
      <c r="H111" s="16"/>
      <c r="I111" s="16"/>
      <c r="J111" s="16"/>
      <c r="K111" s="16"/>
      <c r="L111" s="46"/>
      <c r="M111" s="40" t="str">
        <f>IF(DetailsTable[[#This Row],[Positive Date]]&lt;&gt;"", IF(DetailsTable[[#This Row],[Recovered Date]]="",IF(DetailsTable[[#This Row],[Deceased Date]]="","Yes","No"),"No"),"")</f>
        <v/>
      </c>
      <c r="N111" s="50" t="str">
        <f>IF(DetailsTable[[#This Row],[Flat No.]]&lt;&gt;"", VLOOKUP(DetailsTable[[#This Row],[Flat No.]],FlatsMappingTable[],4,FALSE),"")</f>
        <v/>
      </c>
      <c r="O111" s="22" t="str">
        <f>IF(DetailsTable[[#This Row],[Flat No.]]&lt;&gt;"", VLOOKUP(DetailsTable[[#This Row],[Flat No.]],FlatsMappingTable[],2,FALSE),"")</f>
        <v/>
      </c>
      <c r="P111" s="22" t="str">
        <f>IF(DetailsTable[[#This Row],[Flat No.]]&lt;&gt;"", VLOOKUP(DetailsTable[[#This Row],[Flat No.]],FlatsMappingTable[],3,FALSE),"")</f>
        <v/>
      </c>
      <c r="Q111" s="22" t="str">
        <f>IF(DetailsTable[[#This Row],[DOB]]&lt;&gt;"",IF(DetailsTable[[#This Row],[Positive Date]]&lt;&gt;"",DATEDIF(DetailsTable[[#This Row],[DOB]],DetailsTable[[#This Row],[Positive Date]],"Y"),""),"")</f>
        <v/>
      </c>
      <c r="R111" s="22" t="str">
        <f>IF(DetailsTable[[#This Row],[Positive Date]]&lt;&gt;"",YEAR(DetailsTable[[#This Row],[Positive Date]]),"")</f>
        <v/>
      </c>
      <c r="S111" s="19" t="str">
        <f>TEXT(IF(DetailsTable[[#This Row],[Positive Date]]&lt;&gt;"",MONTH(DetailsTable[[#This Row],[Positive Date]])*28,""),"mmm")</f>
        <v/>
      </c>
      <c r="T111" s="19" t="str">
        <f>IF(DetailsTable[[#This Row],[Month]]&lt;&gt;"", _xlfn.CONCAT(DetailsTable[[#This Row],[Month]],"-",DetailsTable[[#This Row],[Year]]),"")</f>
        <v/>
      </c>
      <c r="U111" s="19" t="str">
        <f>IF(DetailsTable[[#This Row],[Positive Date]]&lt;&gt;"",IF(DetailsTable[[#This Row],[Recovered Date]]&lt;&gt;"",DATEDIF(DetailsTable[[#This Row],[Positive Date]],DetailsTable[[#This Row],[Recovered Date]],"D"),""),"")</f>
        <v/>
      </c>
      <c r="V111" s="19" t="str">
        <f>IF(DetailsTable[[#This Row],[Age]]&lt;&gt;"", VLOOKUP(ROUNDDOWN(DetailsTable[[#This Row],[Age]],-1)+1,AgeBandBasedDetails[[Start Age]:[Age Band]],3,FALSE),"")</f>
        <v/>
      </c>
    </row>
    <row r="112" spans="1:22" x14ac:dyDescent="0.25">
      <c r="A112" s="6" t="str">
        <f>IF(DetailsTable[[#This Row],[Person Name]]&lt;&gt;"",A111+1,"")</f>
        <v/>
      </c>
      <c r="B112" s="3"/>
      <c r="C112" s="3"/>
      <c r="D112" s="16"/>
      <c r="E112" s="3"/>
      <c r="F112" s="16"/>
      <c r="G112" s="16"/>
      <c r="H112" s="16"/>
      <c r="I112" s="16"/>
      <c r="J112" s="16"/>
      <c r="K112" s="16"/>
      <c r="L112" s="46"/>
      <c r="M112" s="40" t="str">
        <f>IF(DetailsTable[[#This Row],[Positive Date]]&lt;&gt;"", IF(DetailsTable[[#This Row],[Recovered Date]]="",IF(DetailsTable[[#This Row],[Deceased Date]]="","Yes","No"),"No"),"")</f>
        <v/>
      </c>
      <c r="N112" s="50" t="str">
        <f>IF(DetailsTable[[#This Row],[Flat No.]]&lt;&gt;"", VLOOKUP(DetailsTable[[#This Row],[Flat No.]],FlatsMappingTable[],4,FALSE),"")</f>
        <v/>
      </c>
      <c r="O112" s="22" t="str">
        <f>IF(DetailsTable[[#This Row],[Flat No.]]&lt;&gt;"", VLOOKUP(DetailsTable[[#This Row],[Flat No.]],FlatsMappingTable[],2,FALSE),"")</f>
        <v/>
      </c>
      <c r="P112" s="22" t="str">
        <f>IF(DetailsTable[[#This Row],[Flat No.]]&lt;&gt;"", VLOOKUP(DetailsTable[[#This Row],[Flat No.]],FlatsMappingTable[],3,FALSE),"")</f>
        <v/>
      </c>
      <c r="Q112" s="22" t="str">
        <f>IF(DetailsTable[[#This Row],[DOB]]&lt;&gt;"",IF(DetailsTable[[#This Row],[Positive Date]]&lt;&gt;"",DATEDIF(DetailsTable[[#This Row],[DOB]],DetailsTable[[#This Row],[Positive Date]],"Y"),""),"")</f>
        <v/>
      </c>
      <c r="R112" s="22" t="str">
        <f>IF(DetailsTable[[#This Row],[Positive Date]]&lt;&gt;"",YEAR(DetailsTable[[#This Row],[Positive Date]]),"")</f>
        <v/>
      </c>
      <c r="S112" s="19" t="str">
        <f>TEXT(IF(DetailsTable[[#This Row],[Positive Date]]&lt;&gt;"",MONTH(DetailsTable[[#This Row],[Positive Date]])*28,""),"mmm")</f>
        <v/>
      </c>
      <c r="T112" s="19" t="str">
        <f>IF(DetailsTable[[#This Row],[Month]]&lt;&gt;"", _xlfn.CONCAT(DetailsTable[[#This Row],[Month]],"-",DetailsTable[[#This Row],[Year]]),"")</f>
        <v/>
      </c>
      <c r="U112" s="19" t="str">
        <f>IF(DetailsTable[[#This Row],[Positive Date]]&lt;&gt;"",IF(DetailsTable[[#This Row],[Recovered Date]]&lt;&gt;"",DATEDIF(DetailsTable[[#This Row],[Positive Date]],DetailsTable[[#This Row],[Recovered Date]],"D"),""),"")</f>
        <v/>
      </c>
      <c r="V112" s="19" t="str">
        <f>IF(DetailsTable[[#This Row],[Age]]&lt;&gt;"", VLOOKUP(ROUNDDOWN(DetailsTable[[#This Row],[Age]],-1)+1,AgeBandBasedDetails[[Start Age]:[Age Band]],3,FALSE),"")</f>
        <v/>
      </c>
    </row>
    <row r="113" spans="1:22" x14ac:dyDescent="0.25">
      <c r="A113" s="6" t="str">
        <f>IF(DetailsTable[[#This Row],[Person Name]]&lt;&gt;"",A112+1,"")</f>
        <v/>
      </c>
      <c r="B113" s="3"/>
      <c r="C113" s="3"/>
      <c r="D113" s="16"/>
      <c r="E113" s="3"/>
      <c r="F113" s="16"/>
      <c r="G113" s="16"/>
      <c r="H113" s="16"/>
      <c r="I113" s="16"/>
      <c r="J113" s="16"/>
      <c r="K113" s="16"/>
      <c r="L113" s="46"/>
      <c r="M113" s="40" t="str">
        <f>IF(DetailsTable[[#This Row],[Positive Date]]&lt;&gt;"", IF(DetailsTable[[#This Row],[Recovered Date]]="",IF(DetailsTable[[#This Row],[Deceased Date]]="","Yes","No"),"No"),"")</f>
        <v/>
      </c>
      <c r="N113" s="50" t="str">
        <f>IF(DetailsTable[[#This Row],[Flat No.]]&lt;&gt;"", VLOOKUP(DetailsTable[[#This Row],[Flat No.]],FlatsMappingTable[],4,FALSE),"")</f>
        <v/>
      </c>
      <c r="O113" s="22" t="str">
        <f>IF(DetailsTable[[#This Row],[Flat No.]]&lt;&gt;"", VLOOKUP(DetailsTable[[#This Row],[Flat No.]],FlatsMappingTable[],2,FALSE),"")</f>
        <v/>
      </c>
      <c r="P113" s="22" t="str">
        <f>IF(DetailsTable[[#This Row],[Flat No.]]&lt;&gt;"", VLOOKUP(DetailsTable[[#This Row],[Flat No.]],FlatsMappingTable[],3,FALSE),"")</f>
        <v/>
      </c>
      <c r="Q113" s="22" t="str">
        <f>IF(DetailsTable[[#This Row],[DOB]]&lt;&gt;"",IF(DetailsTable[[#This Row],[Positive Date]]&lt;&gt;"",DATEDIF(DetailsTable[[#This Row],[DOB]],DetailsTable[[#This Row],[Positive Date]],"Y"),""),"")</f>
        <v/>
      </c>
      <c r="R113" s="22" t="str">
        <f>IF(DetailsTable[[#This Row],[Positive Date]]&lt;&gt;"",YEAR(DetailsTable[[#This Row],[Positive Date]]),"")</f>
        <v/>
      </c>
      <c r="S113" s="19" t="str">
        <f>TEXT(IF(DetailsTable[[#This Row],[Positive Date]]&lt;&gt;"",MONTH(DetailsTable[[#This Row],[Positive Date]])*28,""),"mmm")</f>
        <v/>
      </c>
      <c r="T113" s="19" t="str">
        <f>IF(DetailsTable[[#This Row],[Month]]&lt;&gt;"", _xlfn.CONCAT(DetailsTable[[#This Row],[Month]],"-",DetailsTable[[#This Row],[Year]]),"")</f>
        <v/>
      </c>
      <c r="U113" s="19" t="str">
        <f>IF(DetailsTable[[#This Row],[Positive Date]]&lt;&gt;"",IF(DetailsTable[[#This Row],[Recovered Date]]&lt;&gt;"",DATEDIF(DetailsTable[[#This Row],[Positive Date]],DetailsTable[[#This Row],[Recovered Date]],"D"),""),"")</f>
        <v/>
      </c>
      <c r="V113" s="19" t="str">
        <f>IF(DetailsTable[[#This Row],[Age]]&lt;&gt;"", VLOOKUP(ROUNDDOWN(DetailsTable[[#This Row],[Age]],-1)+1,AgeBandBasedDetails[[Start Age]:[Age Band]],3,FALSE),"")</f>
        <v/>
      </c>
    </row>
    <row r="114" spans="1:22" x14ac:dyDescent="0.25">
      <c r="A114" s="6" t="str">
        <f>IF(DetailsTable[[#This Row],[Person Name]]&lt;&gt;"",A113+1,"")</f>
        <v/>
      </c>
      <c r="B114" s="3"/>
      <c r="C114" s="3"/>
      <c r="D114" s="16"/>
      <c r="E114" s="3"/>
      <c r="F114" s="16"/>
      <c r="G114" s="16"/>
      <c r="H114" s="16"/>
      <c r="I114" s="16"/>
      <c r="J114" s="16"/>
      <c r="K114" s="16"/>
      <c r="L114" s="46"/>
      <c r="M114" s="40" t="str">
        <f>IF(DetailsTable[[#This Row],[Positive Date]]&lt;&gt;"", IF(DetailsTable[[#This Row],[Recovered Date]]="",IF(DetailsTable[[#This Row],[Deceased Date]]="","Yes","No"),"No"),"")</f>
        <v/>
      </c>
      <c r="N114" s="50" t="str">
        <f>IF(DetailsTable[[#This Row],[Flat No.]]&lt;&gt;"", VLOOKUP(DetailsTable[[#This Row],[Flat No.]],FlatsMappingTable[],4,FALSE),"")</f>
        <v/>
      </c>
      <c r="O114" s="22" t="str">
        <f>IF(DetailsTable[[#This Row],[Flat No.]]&lt;&gt;"", VLOOKUP(DetailsTable[[#This Row],[Flat No.]],FlatsMappingTable[],2,FALSE),"")</f>
        <v/>
      </c>
      <c r="P114" s="22" t="str">
        <f>IF(DetailsTable[[#This Row],[Flat No.]]&lt;&gt;"", VLOOKUP(DetailsTable[[#This Row],[Flat No.]],FlatsMappingTable[],3,FALSE),"")</f>
        <v/>
      </c>
      <c r="Q114" s="22" t="str">
        <f>IF(DetailsTable[[#This Row],[DOB]]&lt;&gt;"",IF(DetailsTable[[#This Row],[Positive Date]]&lt;&gt;"",DATEDIF(DetailsTable[[#This Row],[DOB]],DetailsTable[[#This Row],[Positive Date]],"Y"),""),"")</f>
        <v/>
      </c>
      <c r="R114" s="22" t="str">
        <f>IF(DetailsTable[[#This Row],[Positive Date]]&lt;&gt;"",YEAR(DetailsTable[[#This Row],[Positive Date]]),"")</f>
        <v/>
      </c>
      <c r="S114" s="19" t="str">
        <f>TEXT(IF(DetailsTable[[#This Row],[Positive Date]]&lt;&gt;"",MONTH(DetailsTable[[#This Row],[Positive Date]])*28,""),"mmm")</f>
        <v/>
      </c>
      <c r="T114" s="19" t="str">
        <f>IF(DetailsTable[[#This Row],[Month]]&lt;&gt;"", _xlfn.CONCAT(DetailsTable[[#This Row],[Month]],"-",DetailsTable[[#This Row],[Year]]),"")</f>
        <v/>
      </c>
      <c r="U114" s="19" t="str">
        <f>IF(DetailsTable[[#This Row],[Positive Date]]&lt;&gt;"",IF(DetailsTable[[#This Row],[Recovered Date]]&lt;&gt;"",DATEDIF(DetailsTable[[#This Row],[Positive Date]],DetailsTable[[#This Row],[Recovered Date]],"D"),""),"")</f>
        <v/>
      </c>
      <c r="V114" s="19" t="str">
        <f>IF(DetailsTable[[#This Row],[Age]]&lt;&gt;"", VLOOKUP(ROUNDDOWN(DetailsTable[[#This Row],[Age]],-1)+1,AgeBandBasedDetails[[Start Age]:[Age Band]],3,FALSE),"")</f>
        <v/>
      </c>
    </row>
    <row r="115" spans="1:22" x14ac:dyDescent="0.25">
      <c r="A115" s="6" t="str">
        <f>IF(DetailsTable[[#This Row],[Person Name]]&lt;&gt;"",A114+1,"")</f>
        <v/>
      </c>
      <c r="B115" s="3"/>
      <c r="C115" s="3"/>
      <c r="D115" s="16"/>
      <c r="E115" s="3"/>
      <c r="F115" s="16"/>
      <c r="G115" s="16"/>
      <c r="H115" s="16"/>
      <c r="I115" s="16"/>
      <c r="J115" s="16"/>
      <c r="K115" s="16"/>
      <c r="L115" s="46"/>
      <c r="M115" s="40" t="str">
        <f>IF(DetailsTable[[#This Row],[Positive Date]]&lt;&gt;"", IF(DetailsTable[[#This Row],[Recovered Date]]="",IF(DetailsTable[[#This Row],[Deceased Date]]="","Yes","No"),"No"),"")</f>
        <v/>
      </c>
      <c r="N115" s="50" t="str">
        <f>IF(DetailsTable[[#This Row],[Flat No.]]&lt;&gt;"", VLOOKUP(DetailsTable[[#This Row],[Flat No.]],FlatsMappingTable[],4,FALSE),"")</f>
        <v/>
      </c>
      <c r="O115" s="22" t="str">
        <f>IF(DetailsTable[[#This Row],[Flat No.]]&lt;&gt;"", VLOOKUP(DetailsTable[[#This Row],[Flat No.]],FlatsMappingTable[],2,FALSE),"")</f>
        <v/>
      </c>
      <c r="P115" s="22" t="str">
        <f>IF(DetailsTable[[#This Row],[Flat No.]]&lt;&gt;"", VLOOKUP(DetailsTable[[#This Row],[Flat No.]],FlatsMappingTable[],3,FALSE),"")</f>
        <v/>
      </c>
      <c r="Q115" s="22" t="str">
        <f>IF(DetailsTable[[#This Row],[DOB]]&lt;&gt;"",IF(DetailsTable[[#This Row],[Positive Date]]&lt;&gt;"",DATEDIF(DetailsTable[[#This Row],[DOB]],DetailsTable[[#This Row],[Positive Date]],"Y"),""),"")</f>
        <v/>
      </c>
      <c r="R115" s="22" t="str">
        <f>IF(DetailsTable[[#This Row],[Positive Date]]&lt;&gt;"",YEAR(DetailsTable[[#This Row],[Positive Date]]),"")</f>
        <v/>
      </c>
      <c r="S115" s="19" t="str">
        <f>TEXT(IF(DetailsTable[[#This Row],[Positive Date]]&lt;&gt;"",MONTH(DetailsTable[[#This Row],[Positive Date]])*28,""),"mmm")</f>
        <v/>
      </c>
      <c r="T115" s="19" t="str">
        <f>IF(DetailsTable[[#This Row],[Month]]&lt;&gt;"", _xlfn.CONCAT(DetailsTable[[#This Row],[Month]],"-",DetailsTable[[#This Row],[Year]]),"")</f>
        <v/>
      </c>
      <c r="U115" s="19" t="str">
        <f>IF(DetailsTable[[#This Row],[Positive Date]]&lt;&gt;"",IF(DetailsTable[[#This Row],[Recovered Date]]&lt;&gt;"",DATEDIF(DetailsTable[[#This Row],[Positive Date]],DetailsTable[[#This Row],[Recovered Date]],"D"),""),"")</f>
        <v/>
      </c>
      <c r="V115" s="19" t="str">
        <f>IF(DetailsTable[[#This Row],[Age]]&lt;&gt;"", VLOOKUP(ROUNDDOWN(DetailsTable[[#This Row],[Age]],-1)+1,AgeBandBasedDetails[[Start Age]:[Age Band]],3,FALSE),"")</f>
        <v/>
      </c>
    </row>
    <row r="116" spans="1:22" x14ac:dyDescent="0.25">
      <c r="A116" s="6" t="str">
        <f>IF(DetailsTable[[#This Row],[Person Name]]&lt;&gt;"",A115+1,"")</f>
        <v/>
      </c>
      <c r="B116" s="3"/>
      <c r="C116" s="3"/>
      <c r="D116" s="16"/>
      <c r="E116" s="3"/>
      <c r="F116" s="16"/>
      <c r="G116" s="16"/>
      <c r="H116" s="16"/>
      <c r="I116" s="16"/>
      <c r="J116" s="16"/>
      <c r="K116" s="16"/>
      <c r="L116" s="46"/>
      <c r="M116" s="40" t="str">
        <f>IF(DetailsTable[[#This Row],[Positive Date]]&lt;&gt;"", IF(DetailsTable[[#This Row],[Recovered Date]]="",IF(DetailsTable[[#This Row],[Deceased Date]]="","Yes","No"),"No"),"")</f>
        <v/>
      </c>
      <c r="N116" s="50" t="str">
        <f>IF(DetailsTable[[#This Row],[Flat No.]]&lt;&gt;"", VLOOKUP(DetailsTable[[#This Row],[Flat No.]],FlatsMappingTable[],4,FALSE),"")</f>
        <v/>
      </c>
      <c r="O116" s="22" t="str">
        <f>IF(DetailsTable[[#This Row],[Flat No.]]&lt;&gt;"", VLOOKUP(DetailsTable[[#This Row],[Flat No.]],FlatsMappingTable[],2,FALSE),"")</f>
        <v/>
      </c>
      <c r="P116" s="22" t="str">
        <f>IF(DetailsTable[[#This Row],[Flat No.]]&lt;&gt;"", VLOOKUP(DetailsTable[[#This Row],[Flat No.]],FlatsMappingTable[],3,FALSE),"")</f>
        <v/>
      </c>
      <c r="Q116" s="22" t="str">
        <f>IF(DetailsTable[[#This Row],[DOB]]&lt;&gt;"",IF(DetailsTable[[#This Row],[Positive Date]]&lt;&gt;"",DATEDIF(DetailsTable[[#This Row],[DOB]],DetailsTable[[#This Row],[Positive Date]],"Y"),""),"")</f>
        <v/>
      </c>
      <c r="R116" s="22" t="str">
        <f>IF(DetailsTable[[#This Row],[Positive Date]]&lt;&gt;"",YEAR(DetailsTable[[#This Row],[Positive Date]]),"")</f>
        <v/>
      </c>
      <c r="S116" s="19" t="str">
        <f>TEXT(IF(DetailsTable[[#This Row],[Positive Date]]&lt;&gt;"",MONTH(DetailsTable[[#This Row],[Positive Date]])*28,""),"mmm")</f>
        <v/>
      </c>
      <c r="T116" s="19" t="str">
        <f>IF(DetailsTable[[#This Row],[Month]]&lt;&gt;"", _xlfn.CONCAT(DetailsTable[[#This Row],[Month]],"-",DetailsTable[[#This Row],[Year]]),"")</f>
        <v/>
      </c>
      <c r="U116" s="19" t="str">
        <f>IF(DetailsTable[[#This Row],[Positive Date]]&lt;&gt;"",IF(DetailsTable[[#This Row],[Recovered Date]]&lt;&gt;"",DATEDIF(DetailsTable[[#This Row],[Positive Date]],DetailsTable[[#This Row],[Recovered Date]],"D"),""),"")</f>
        <v/>
      </c>
      <c r="V116" s="19" t="str">
        <f>IF(DetailsTable[[#This Row],[Age]]&lt;&gt;"", VLOOKUP(ROUNDDOWN(DetailsTable[[#This Row],[Age]],-1)+1,AgeBandBasedDetails[[Start Age]:[Age Band]],3,FALSE),"")</f>
        <v/>
      </c>
    </row>
    <row r="117" spans="1:22" x14ac:dyDescent="0.25">
      <c r="A117" s="6" t="str">
        <f>IF(DetailsTable[[#This Row],[Person Name]]&lt;&gt;"",A116+1,"")</f>
        <v/>
      </c>
      <c r="B117" s="3"/>
      <c r="C117" s="3"/>
      <c r="D117" s="16"/>
      <c r="E117" s="3"/>
      <c r="F117" s="16"/>
      <c r="G117" s="16"/>
      <c r="H117" s="16"/>
      <c r="I117" s="16"/>
      <c r="J117" s="16"/>
      <c r="K117" s="16"/>
      <c r="L117" s="46"/>
      <c r="M117" s="40" t="str">
        <f>IF(DetailsTable[[#This Row],[Positive Date]]&lt;&gt;"", IF(DetailsTable[[#This Row],[Recovered Date]]="",IF(DetailsTable[[#This Row],[Deceased Date]]="","Yes","No"),"No"),"")</f>
        <v/>
      </c>
      <c r="N117" s="50" t="str">
        <f>IF(DetailsTable[[#This Row],[Flat No.]]&lt;&gt;"", VLOOKUP(DetailsTable[[#This Row],[Flat No.]],FlatsMappingTable[],4,FALSE),"")</f>
        <v/>
      </c>
      <c r="O117" s="22" t="str">
        <f>IF(DetailsTable[[#This Row],[Flat No.]]&lt;&gt;"", VLOOKUP(DetailsTable[[#This Row],[Flat No.]],FlatsMappingTable[],2,FALSE),"")</f>
        <v/>
      </c>
      <c r="P117" s="22" t="str">
        <f>IF(DetailsTable[[#This Row],[Flat No.]]&lt;&gt;"", VLOOKUP(DetailsTable[[#This Row],[Flat No.]],FlatsMappingTable[],3,FALSE),"")</f>
        <v/>
      </c>
      <c r="Q117" s="22" t="str">
        <f>IF(DetailsTable[[#This Row],[DOB]]&lt;&gt;"",IF(DetailsTable[[#This Row],[Positive Date]]&lt;&gt;"",DATEDIF(DetailsTable[[#This Row],[DOB]],DetailsTable[[#This Row],[Positive Date]],"Y"),""),"")</f>
        <v/>
      </c>
      <c r="R117" s="22" t="str">
        <f>IF(DetailsTable[[#This Row],[Positive Date]]&lt;&gt;"",YEAR(DetailsTable[[#This Row],[Positive Date]]),"")</f>
        <v/>
      </c>
      <c r="S117" s="19" t="str">
        <f>TEXT(IF(DetailsTable[[#This Row],[Positive Date]]&lt;&gt;"",MONTH(DetailsTable[[#This Row],[Positive Date]])*28,""),"mmm")</f>
        <v/>
      </c>
      <c r="T117" s="19" t="str">
        <f>IF(DetailsTable[[#This Row],[Month]]&lt;&gt;"", _xlfn.CONCAT(DetailsTable[[#This Row],[Month]],"-",DetailsTable[[#This Row],[Year]]),"")</f>
        <v/>
      </c>
      <c r="U117" s="19" t="str">
        <f>IF(DetailsTable[[#This Row],[Positive Date]]&lt;&gt;"",IF(DetailsTable[[#This Row],[Recovered Date]]&lt;&gt;"",DATEDIF(DetailsTable[[#This Row],[Positive Date]],DetailsTable[[#This Row],[Recovered Date]],"D"),""),"")</f>
        <v/>
      </c>
      <c r="V117" s="19" t="str">
        <f>IF(DetailsTable[[#This Row],[Age]]&lt;&gt;"", VLOOKUP(ROUNDDOWN(DetailsTable[[#This Row],[Age]],-1)+1,AgeBandBasedDetails[[Start Age]:[Age Band]],3,FALSE),"")</f>
        <v/>
      </c>
    </row>
    <row r="118" spans="1:22" x14ac:dyDescent="0.25">
      <c r="A118" s="6" t="str">
        <f>IF(DetailsTable[[#This Row],[Person Name]]&lt;&gt;"",A117+1,"")</f>
        <v/>
      </c>
      <c r="B118" s="3"/>
      <c r="C118" s="3"/>
      <c r="D118" s="16"/>
      <c r="E118" s="3"/>
      <c r="F118" s="16"/>
      <c r="G118" s="16"/>
      <c r="H118" s="16"/>
      <c r="I118" s="16"/>
      <c r="J118" s="16"/>
      <c r="K118" s="16"/>
      <c r="L118" s="46"/>
      <c r="M118" s="40" t="str">
        <f>IF(DetailsTable[[#This Row],[Positive Date]]&lt;&gt;"", IF(DetailsTable[[#This Row],[Recovered Date]]="",IF(DetailsTable[[#This Row],[Deceased Date]]="","Yes","No"),"No"),"")</f>
        <v/>
      </c>
      <c r="N118" s="50" t="str">
        <f>IF(DetailsTable[[#This Row],[Flat No.]]&lt;&gt;"", VLOOKUP(DetailsTable[[#This Row],[Flat No.]],FlatsMappingTable[],4,FALSE),"")</f>
        <v/>
      </c>
      <c r="O118" s="22" t="str">
        <f>IF(DetailsTable[[#This Row],[Flat No.]]&lt;&gt;"", VLOOKUP(DetailsTable[[#This Row],[Flat No.]],FlatsMappingTable[],2,FALSE),"")</f>
        <v/>
      </c>
      <c r="P118" s="22" t="str">
        <f>IF(DetailsTable[[#This Row],[Flat No.]]&lt;&gt;"", VLOOKUP(DetailsTable[[#This Row],[Flat No.]],FlatsMappingTable[],3,FALSE),"")</f>
        <v/>
      </c>
      <c r="Q118" s="22" t="str">
        <f>IF(DetailsTable[[#This Row],[DOB]]&lt;&gt;"",IF(DetailsTable[[#This Row],[Positive Date]]&lt;&gt;"",DATEDIF(DetailsTable[[#This Row],[DOB]],DetailsTable[[#This Row],[Positive Date]],"Y"),""),"")</f>
        <v/>
      </c>
      <c r="R118" s="22" t="str">
        <f>IF(DetailsTable[[#This Row],[Positive Date]]&lt;&gt;"",YEAR(DetailsTable[[#This Row],[Positive Date]]),"")</f>
        <v/>
      </c>
      <c r="S118" s="19" t="str">
        <f>TEXT(IF(DetailsTable[[#This Row],[Positive Date]]&lt;&gt;"",MONTH(DetailsTable[[#This Row],[Positive Date]])*28,""),"mmm")</f>
        <v/>
      </c>
      <c r="T118" s="19" t="str">
        <f>IF(DetailsTable[[#This Row],[Month]]&lt;&gt;"", _xlfn.CONCAT(DetailsTable[[#This Row],[Month]],"-",DetailsTable[[#This Row],[Year]]),"")</f>
        <v/>
      </c>
      <c r="U118" s="19" t="str">
        <f>IF(DetailsTable[[#This Row],[Positive Date]]&lt;&gt;"",IF(DetailsTable[[#This Row],[Recovered Date]]&lt;&gt;"",DATEDIF(DetailsTable[[#This Row],[Positive Date]],DetailsTable[[#This Row],[Recovered Date]],"D"),""),"")</f>
        <v/>
      </c>
      <c r="V118" s="19" t="str">
        <f>IF(DetailsTable[[#This Row],[Age]]&lt;&gt;"", VLOOKUP(ROUNDDOWN(DetailsTable[[#This Row],[Age]],-1)+1,AgeBandBasedDetails[[Start Age]:[Age Band]],3,FALSE),"")</f>
        <v/>
      </c>
    </row>
    <row r="119" spans="1:22" x14ac:dyDescent="0.25">
      <c r="A119" s="6" t="str">
        <f>IF(DetailsTable[[#This Row],[Person Name]]&lt;&gt;"",A118+1,"")</f>
        <v/>
      </c>
      <c r="B119" s="3"/>
      <c r="C119" s="3"/>
      <c r="D119" s="16"/>
      <c r="E119" s="3"/>
      <c r="F119" s="16"/>
      <c r="G119" s="16"/>
      <c r="H119" s="16"/>
      <c r="I119" s="16"/>
      <c r="J119" s="16"/>
      <c r="K119" s="16"/>
      <c r="L119" s="46"/>
      <c r="M119" s="40" t="str">
        <f>IF(DetailsTable[[#This Row],[Positive Date]]&lt;&gt;"", IF(DetailsTable[[#This Row],[Recovered Date]]="",IF(DetailsTable[[#This Row],[Deceased Date]]="","Yes","No"),"No"),"")</f>
        <v/>
      </c>
      <c r="N119" s="50" t="str">
        <f>IF(DetailsTable[[#This Row],[Flat No.]]&lt;&gt;"", VLOOKUP(DetailsTable[[#This Row],[Flat No.]],FlatsMappingTable[],4,FALSE),"")</f>
        <v/>
      </c>
      <c r="O119" s="22" t="str">
        <f>IF(DetailsTable[[#This Row],[Flat No.]]&lt;&gt;"", VLOOKUP(DetailsTable[[#This Row],[Flat No.]],FlatsMappingTable[],2,FALSE),"")</f>
        <v/>
      </c>
      <c r="P119" s="22" t="str">
        <f>IF(DetailsTable[[#This Row],[Flat No.]]&lt;&gt;"", VLOOKUP(DetailsTable[[#This Row],[Flat No.]],FlatsMappingTable[],3,FALSE),"")</f>
        <v/>
      </c>
      <c r="Q119" s="22" t="str">
        <f>IF(DetailsTable[[#This Row],[DOB]]&lt;&gt;"",IF(DetailsTable[[#This Row],[Positive Date]]&lt;&gt;"",DATEDIF(DetailsTable[[#This Row],[DOB]],DetailsTable[[#This Row],[Positive Date]],"Y"),""),"")</f>
        <v/>
      </c>
      <c r="R119" s="22" t="str">
        <f>IF(DetailsTable[[#This Row],[Positive Date]]&lt;&gt;"",YEAR(DetailsTable[[#This Row],[Positive Date]]),"")</f>
        <v/>
      </c>
      <c r="S119" s="19" t="str">
        <f>TEXT(IF(DetailsTable[[#This Row],[Positive Date]]&lt;&gt;"",MONTH(DetailsTable[[#This Row],[Positive Date]])*28,""),"mmm")</f>
        <v/>
      </c>
      <c r="T119" s="19" t="str">
        <f>IF(DetailsTable[[#This Row],[Month]]&lt;&gt;"", _xlfn.CONCAT(DetailsTable[[#This Row],[Month]],"-",DetailsTable[[#This Row],[Year]]),"")</f>
        <v/>
      </c>
      <c r="U119" s="19" t="str">
        <f>IF(DetailsTable[[#This Row],[Positive Date]]&lt;&gt;"",IF(DetailsTable[[#This Row],[Recovered Date]]&lt;&gt;"",DATEDIF(DetailsTable[[#This Row],[Positive Date]],DetailsTable[[#This Row],[Recovered Date]],"D"),""),"")</f>
        <v/>
      </c>
      <c r="V119" s="19" t="str">
        <f>IF(DetailsTable[[#This Row],[Age]]&lt;&gt;"", VLOOKUP(ROUNDDOWN(DetailsTable[[#This Row],[Age]],-1)+1,AgeBandBasedDetails[[Start Age]:[Age Band]],3,FALSE),"")</f>
        <v/>
      </c>
    </row>
    <row r="120" spans="1:22" x14ac:dyDescent="0.25">
      <c r="A120" s="6" t="str">
        <f>IF(DetailsTable[[#This Row],[Person Name]]&lt;&gt;"",A119+1,"")</f>
        <v/>
      </c>
      <c r="B120" s="3"/>
      <c r="C120" s="3"/>
      <c r="D120" s="16"/>
      <c r="E120" s="3"/>
      <c r="F120" s="16"/>
      <c r="G120" s="16"/>
      <c r="H120" s="16"/>
      <c r="I120" s="16"/>
      <c r="J120" s="16"/>
      <c r="K120" s="16"/>
      <c r="L120" s="46"/>
      <c r="M120" s="40" t="str">
        <f>IF(DetailsTable[[#This Row],[Positive Date]]&lt;&gt;"", IF(DetailsTable[[#This Row],[Recovered Date]]="",IF(DetailsTable[[#This Row],[Deceased Date]]="","Yes","No"),"No"),"")</f>
        <v/>
      </c>
      <c r="N120" s="50" t="str">
        <f>IF(DetailsTable[[#This Row],[Flat No.]]&lt;&gt;"", VLOOKUP(DetailsTable[[#This Row],[Flat No.]],FlatsMappingTable[],4,FALSE),"")</f>
        <v/>
      </c>
      <c r="O120" s="22" t="str">
        <f>IF(DetailsTable[[#This Row],[Flat No.]]&lt;&gt;"", VLOOKUP(DetailsTable[[#This Row],[Flat No.]],FlatsMappingTable[],2,FALSE),"")</f>
        <v/>
      </c>
      <c r="P120" s="22" t="str">
        <f>IF(DetailsTable[[#This Row],[Flat No.]]&lt;&gt;"", VLOOKUP(DetailsTable[[#This Row],[Flat No.]],FlatsMappingTable[],3,FALSE),"")</f>
        <v/>
      </c>
      <c r="Q120" s="22" t="str">
        <f>IF(DetailsTable[[#This Row],[DOB]]&lt;&gt;"",IF(DetailsTable[[#This Row],[Positive Date]]&lt;&gt;"",DATEDIF(DetailsTable[[#This Row],[DOB]],DetailsTable[[#This Row],[Positive Date]],"Y"),""),"")</f>
        <v/>
      </c>
      <c r="R120" s="22" t="str">
        <f>IF(DetailsTable[[#This Row],[Positive Date]]&lt;&gt;"",YEAR(DetailsTable[[#This Row],[Positive Date]]),"")</f>
        <v/>
      </c>
      <c r="S120" s="19" t="str">
        <f>TEXT(IF(DetailsTable[[#This Row],[Positive Date]]&lt;&gt;"",MONTH(DetailsTable[[#This Row],[Positive Date]])*28,""),"mmm")</f>
        <v/>
      </c>
      <c r="T120" s="19" t="str">
        <f>IF(DetailsTable[[#This Row],[Month]]&lt;&gt;"", _xlfn.CONCAT(DetailsTable[[#This Row],[Month]],"-",DetailsTable[[#This Row],[Year]]),"")</f>
        <v/>
      </c>
      <c r="U120" s="19" t="str">
        <f>IF(DetailsTable[[#This Row],[Positive Date]]&lt;&gt;"",IF(DetailsTable[[#This Row],[Recovered Date]]&lt;&gt;"",DATEDIF(DetailsTable[[#This Row],[Positive Date]],DetailsTable[[#This Row],[Recovered Date]],"D"),""),"")</f>
        <v/>
      </c>
      <c r="V120" s="19" t="str">
        <f>IF(DetailsTable[[#This Row],[Age]]&lt;&gt;"", VLOOKUP(ROUNDDOWN(DetailsTable[[#This Row],[Age]],-1)+1,AgeBandBasedDetails[[Start Age]:[Age Band]],3,FALSE),"")</f>
        <v/>
      </c>
    </row>
    <row r="121" spans="1:22" x14ac:dyDescent="0.25">
      <c r="A121" s="6" t="str">
        <f>IF(DetailsTable[[#This Row],[Person Name]]&lt;&gt;"",A120+1,"")</f>
        <v/>
      </c>
      <c r="B121" s="3"/>
      <c r="C121" s="3"/>
      <c r="D121" s="16"/>
      <c r="E121" s="3"/>
      <c r="F121" s="16"/>
      <c r="G121" s="16"/>
      <c r="H121" s="16"/>
      <c r="I121" s="16"/>
      <c r="J121" s="16"/>
      <c r="K121" s="16"/>
      <c r="L121" s="46"/>
      <c r="M121" s="40" t="str">
        <f>IF(DetailsTable[[#This Row],[Positive Date]]&lt;&gt;"", IF(DetailsTable[[#This Row],[Recovered Date]]="",IF(DetailsTable[[#This Row],[Deceased Date]]="","Yes","No"),"No"),"")</f>
        <v/>
      </c>
      <c r="N121" s="50" t="str">
        <f>IF(DetailsTable[[#This Row],[Flat No.]]&lt;&gt;"", VLOOKUP(DetailsTable[[#This Row],[Flat No.]],FlatsMappingTable[],4,FALSE),"")</f>
        <v/>
      </c>
      <c r="O121" s="22" t="str">
        <f>IF(DetailsTable[[#This Row],[Flat No.]]&lt;&gt;"", VLOOKUP(DetailsTable[[#This Row],[Flat No.]],FlatsMappingTable[],2,FALSE),"")</f>
        <v/>
      </c>
      <c r="P121" s="22" t="str">
        <f>IF(DetailsTable[[#This Row],[Flat No.]]&lt;&gt;"", VLOOKUP(DetailsTable[[#This Row],[Flat No.]],FlatsMappingTable[],3,FALSE),"")</f>
        <v/>
      </c>
      <c r="Q121" s="22" t="str">
        <f>IF(DetailsTable[[#This Row],[DOB]]&lt;&gt;"",IF(DetailsTable[[#This Row],[Positive Date]]&lt;&gt;"",DATEDIF(DetailsTable[[#This Row],[DOB]],DetailsTable[[#This Row],[Positive Date]],"Y"),""),"")</f>
        <v/>
      </c>
      <c r="R121" s="22" t="str">
        <f>IF(DetailsTable[[#This Row],[Positive Date]]&lt;&gt;"",YEAR(DetailsTable[[#This Row],[Positive Date]]),"")</f>
        <v/>
      </c>
      <c r="S121" s="19" t="str">
        <f>TEXT(IF(DetailsTable[[#This Row],[Positive Date]]&lt;&gt;"",MONTH(DetailsTable[[#This Row],[Positive Date]])*28,""),"mmm")</f>
        <v/>
      </c>
      <c r="T121" s="19" t="str">
        <f>IF(DetailsTable[[#This Row],[Month]]&lt;&gt;"", _xlfn.CONCAT(DetailsTable[[#This Row],[Month]],"-",DetailsTable[[#This Row],[Year]]),"")</f>
        <v/>
      </c>
      <c r="U121" s="19" t="str">
        <f>IF(DetailsTable[[#This Row],[Positive Date]]&lt;&gt;"",IF(DetailsTable[[#This Row],[Recovered Date]]&lt;&gt;"",DATEDIF(DetailsTable[[#This Row],[Positive Date]],DetailsTable[[#This Row],[Recovered Date]],"D"),""),"")</f>
        <v/>
      </c>
      <c r="V121" s="19" t="str">
        <f>IF(DetailsTable[[#This Row],[Age]]&lt;&gt;"", VLOOKUP(ROUNDDOWN(DetailsTable[[#This Row],[Age]],-1)+1,AgeBandBasedDetails[[Start Age]:[Age Band]],3,FALSE),"")</f>
        <v/>
      </c>
    </row>
    <row r="122" spans="1:22" x14ac:dyDescent="0.25">
      <c r="A122" s="6" t="str">
        <f>IF(DetailsTable[[#This Row],[Person Name]]&lt;&gt;"",A121+1,"")</f>
        <v/>
      </c>
      <c r="B122" s="3"/>
      <c r="C122" s="3"/>
      <c r="D122" s="16"/>
      <c r="E122" s="3"/>
      <c r="F122" s="16"/>
      <c r="G122" s="16"/>
      <c r="H122" s="16"/>
      <c r="I122" s="16"/>
      <c r="J122" s="16"/>
      <c r="K122" s="16"/>
      <c r="L122" s="46"/>
      <c r="M122" s="40" t="str">
        <f>IF(DetailsTable[[#This Row],[Positive Date]]&lt;&gt;"", IF(DetailsTable[[#This Row],[Recovered Date]]="",IF(DetailsTable[[#This Row],[Deceased Date]]="","Yes","No"),"No"),"")</f>
        <v/>
      </c>
      <c r="N122" s="50" t="str">
        <f>IF(DetailsTable[[#This Row],[Flat No.]]&lt;&gt;"", VLOOKUP(DetailsTable[[#This Row],[Flat No.]],FlatsMappingTable[],4,FALSE),"")</f>
        <v/>
      </c>
      <c r="O122" s="22" t="str">
        <f>IF(DetailsTable[[#This Row],[Flat No.]]&lt;&gt;"", VLOOKUP(DetailsTable[[#This Row],[Flat No.]],FlatsMappingTable[],2,FALSE),"")</f>
        <v/>
      </c>
      <c r="P122" s="22" t="str">
        <f>IF(DetailsTable[[#This Row],[Flat No.]]&lt;&gt;"", VLOOKUP(DetailsTable[[#This Row],[Flat No.]],FlatsMappingTable[],3,FALSE),"")</f>
        <v/>
      </c>
      <c r="Q122" s="22" t="str">
        <f>IF(DetailsTable[[#This Row],[DOB]]&lt;&gt;"",IF(DetailsTable[[#This Row],[Positive Date]]&lt;&gt;"",DATEDIF(DetailsTable[[#This Row],[DOB]],DetailsTable[[#This Row],[Positive Date]],"Y"),""),"")</f>
        <v/>
      </c>
      <c r="R122" s="22" t="str">
        <f>IF(DetailsTable[[#This Row],[Positive Date]]&lt;&gt;"",YEAR(DetailsTable[[#This Row],[Positive Date]]),"")</f>
        <v/>
      </c>
      <c r="S122" s="19" t="str">
        <f>TEXT(IF(DetailsTable[[#This Row],[Positive Date]]&lt;&gt;"",MONTH(DetailsTable[[#This Row],[Positive Date]])*28,""),"mmm")</f>
        <v/>
      </c>
      <c r="T122" s="19" t="str">
        <f>IF(DetailsTable[[#This Row],[Month]]&lt;&gt;"", _xlfn.CONCAT(DetailsTable[[#This Row],[Month]],"-",DetailsTable[[#This Row],[Year]]),"")</f>
        <v/>
      </c>
      <c r="U122" s="19" t="str">
        <f>IF(DetailsTable[[#This Row],[Positive Date]]&lt;&gt;"",IF(DetailsTable[[#This Row],[Recovered Date]]&lt;&gt;"",DATEDIF(DetailsTable[[#This Row],[Positive Date]],DetailsTable[[#This Row],[Recovered Date]],"D"),""),"")</f>
        <v/>
      </c>
      <c r="V122" s="19" t="str">
        <f>IF(DetailsTable[[#This Row],[Age]]&lt;&gt;"", VLOOKUP(ROUNDDOWN(DetailsTable[[#This Row],[Age]],-1)+1,AgeBandBasedDetails[[Start Age]:[Age Band]],3,FALSE),"")</f>
        <v/>
      </c>
    </row>
    <row r="123" spans="1:22" x14ac:dyDescent="0.25">
      <c r="A123" s="6" t="str">
        <f>IF(DetailsTable[[#This Row],[Person Name]]&lt;&gt;"",A122+1,"")</f>
        <v/>
      </c>
      <c r="B123" s="3"/>
      <c r="C123" s="3"/>
      <c r="D123" s="16"/>
      <c r="E123" s="3"/>
      <c r="F123" s="16"/>
      <c r="G123" s="16"/>
      <c r="H123" s="16"/>
      <c r="I123" s="16"/>
      <c r="J123" s="16"/>
      <c r="K123" s="16"/>
      <c r="L123" s="46"/>
      <c r="M123" s="40" t="str">
        <f>IF(DetailsTable[[#This Row],[Positive Date]]&lt;&gt;"", IF(DetailsTable[[#This Row],[Recovered Date]]="",IF(DetailsTable[[#This Row],[Deceased Date]]="","Yes","No"),"No"),"")</f>
        <v/>
      </c>
      <c r="N123" s="50" t="str">
        <f>IF(DetailsTable[[#This Row],[Flat No.]]&lt;&gt;"", VLOOKUP(DetailsTable[[#This Row],[Flat No.]],FlatsMappingTable[],4,FALSE),"")</f>
        <v/>
      </c>
      <c r="O123" s="22" t="str">
        <f>IF(DetailsTable[[#This Row],[Flat No.]]&lt;&gt;"", VLOOKUP(DetailsTable[[#This Row],[Flat No.]],FlatsMappingTable[],2,FALSE),"")</f>
        <v/>
      </c>
      <c r="P123" s="22" t="str">
        <f>IF(DetailsTable[[#This Row],[Flat No.]]&lt;&gt;"", VLOOKUP(DetailsTable[[#This Row],[Flat No.]],FlatsMappingTable[],3,FALSE),"")</f>
        <v/>
      </c>
      <c r="Q123" s="22" t="str">
        <f>IF(DetailsTable[[#This Row],[DOB]]&lt;&gt;"",IF(DetailsTable[[#This Row],[Positive Date]]&lt;&gt;"",DATEDIF(DetailsTable[[#This Row],[DOB]],DetailsTable[[#This Row],[Positive Date]],"Y"),""),"")</f>
        <v/>
      </c>
      <c r="R123" s="22" t="str">
        <f>IF(DetailsTable[[#This Row],[Positive Date]]&lt;&gt;"",YEAR(DetailsTable[[#This Row],[Positive Date]]),"")</f>
        <v/>
      </c>
      <c r="S123" s="19" t="str">
        <f>TEXT(IF(DetailsTable[[#This Row],[Positive Date]]&lt;&gt;"",MONTH(DetailsTable[[#This Row],[Positive Date]])*28,""),"mmm")</f>
        <v/>
      </c>
      <c r="T123" s="19" t="str">
        <f>IF(DetailsTable[[#This Row],[Month]]&lt;&gt;"", _xlfn.CONCAT(DetailsTable[[#This Row],[Month]],"-",DetailsTable[[#This Row],[Year]]),"")</f>
        <v/>
      </c>
      <c r="U123" s="19" t="str">
        <f>IF(DetailsTable[[#This Row],[Positive Date]]&lt;&gt;"",IF(DetailsTable[[#This Row],[Recovered Date]]&lt;&gt;"",DATEDIF(DetailsTable[[#This Row],[Positive Date]],DetailsTable[[#This Row],[Recovered Date]],"D"),""),"")</f>
        <v/>
      </c>
      <c r="V123" s="19" t="str">
        <f>IF(DetailsTable[[#This Row],[Age]]&lt;&gt;"", VLOOKUP(ROUNDDOWN(DetailsTable[[#This Row],[Age]],-1)+1,AgeBandBasedDetails[[Start Age]:[Age Band]],3,FALSE),"")</f>
        <v/>
      </c>
    </row>
    <row r="124" spans="1:22" x14ac:dyDescent="0.25">
      <c r="A124" s="6" t="str">
        <f>IF(DetailsTable[[#This Row],[Person Name]]&lt;&gt;"",A123+1,"")</f>
        <v/>
      </c>
      <c r="B124" s="3"/>
      <c r="C124" s="3"/>
      <c r="D124" s="16"/>
      <c r="E124" s="3"/>
      <c r="F124" s="16"/>
      <c r="G124" s="16"/>
      <c r="H124" s="16"/>
      <c r="I124" s="16"/>
      <c r="J124" s="16"/>
      <c r="K124" s="16"/>
      <c r="L124" s="46"/>
      <c r="M124" s="40" t="str">
        <f>IF(DetailsTable[[#This Row],[Positive Date]]&lt;&gt;"", IF(DetailsTable[[#This Row],[Recovered Date]]="",IF(DetailsTable[[#This Row],[Deceased Date]]="","Yes","No"),"No"),"")</f>
        <v/>
      </c>
      <c r="N124" s="50" t="str">
        <f>IF(DetailsTable[[#This Row],[Flat No.]]&lt;&gt;"", VLOOKUP(DetailsTable[[#This Row],[Flat No.]],FlatsMappingTable[],4,FALSE),"")</f>
        <v/>
      </c>
      <c r="O124" s="22" t="str">
        <f>IF(DetailsTable[[#This Row],[Flat No.]]&lt;&gt;"", VLOOKUP(DetailsTable[[#This Row],[Flat No.]],FlatsMappingTable[],2,FALSE),"")</f>
        <v/>
      </c>
      <c r="P124" s="22" t="str">
        <f>IF(DetailsTable[[#This Row],[Flat No.]]&lt;&gt;"", VLOOKUP(DetailsTable[[#This Row],[Flat No.]],FlatsMappingTable[],3,FALSE),"")</f>
        <v/>
      </c>
      <c r="Q124" s="22" t="str">
        <f>IF(DetailsTable[[#This Row],[DOB]]&lt;&gt;"",IF(DetailsTable[[#This Row],[Positive Date]]&lt;&gt;"",DATEDIF(DetailsTable[[#This Row],[DOB]],DetailsTable[[#This Row],[Positive Date]],"Y"),""),"")</f>
        <v/>
      </c>
      <c r="R124" s="22" t="str">
        <f>IF(DetailsTable[[#This Row],[Positive Date]]&lt;&gt;"",YEAR(DetailsTable[[#This Row],[Positive Date]]),"")</f>
        <v/>
      </c>
      <c r="S124" s="19" t="str">
        <f>TEXT(IF(DetailsTable[[#This Row],[Positive Date]]&lt;&gt;"",MONTH(DetailsTable[[#This Row],[Positive Date]])*28,""),"mmm")</f>
        <v/>
      </c>
      <c r="T124" s="19" t="str">
        <f>IF(DetailsTable[[#This Row],[Month]]&lt;&gt;"", _xlfn.CONCAT(DetailsTable[[#This Row],[Month]],"-",DetailsTable[[#This Row],[Year]]),"")</f>
        <v/>
      </c>
      <c r="U124" s="19" t="str">
        <f>IF(DetailsTable[[#This Row],[Positive Date]]&lt;&gt;"",IF(DetailsTable[[#This Row],[Recovered Date]]&lt;&gt;"",DATEDIF(DetailsTable[[#This Row],[Positive Date]],DetailsTable[[#This Row],[Recovered Date]],"D"),""),"")</f>
        <v/>
      </c>
      <c r="V124" s="19" t="str">
        <f>IF(DetailsTable[[#This Row],[Age]]&lt;&gt;"", VLOOKUP(ROUNDDOWN(DetailsTable[[#This Row],[Age]],-1)+1,AgeBandBasedDetails[[Start Age]:[Age Band]],3,FALSE),"")</f>
        <v/>
      </c>
    </row>
    <row r="125" spans="1:22" x14ac:dyDescent="0.25">
      <c r="A125" s="6" t="str">
        <f>IF(DetailsTable[[#This Row],[Person Name]]&lt;&gt;"",A124+1,"")</f>
        <v/>
      </c>
      <c r="B125" s="3"/>
      <c r="C125" s="3"/>
      <c r="D125" s="16"/>
      <c r="E125" s="3"/>
      <c r="F125" s="16"/>
      <c r="G125" s="16"/>
      <c r="H125" s="16"/>
      <c r="I125" s="16"/>
      <c r="J125" s="16"/>
      <c r="K125" s="16"/>
      <c r="L125" s="46"/>
      <c r="M125" s="40" t="str">
        <f>IF(DetailsTable[[#This Row],[Positive Date]]&lt;&gt;"", IF(DetailsTable[[#This Row],[Recovered Date]]="",IF(DetailsTable[[#This Row],[Deceased Date]]="","Yes","No"),"No"),"")</f>
        <v/>
      </c>
      <c r="N125" s="50" t="str">
        <f>IF(DetailsTable[[#This Row],[Flat No.]]&lt;&gt;"", VLOOKUP(DetailsTable[[#This Row],[Flat No.]],FlatsMappingTable[],4,FALSE),"")</f>
        <v/>
      </c>
      <c r="O125" s="22" t="str">
        <f>IF(DetailsTable[[#This Row],[Flat No.]]&lt;&gt;"", VLOOKUP(DetailsTable[[#This Row],[Flat No.]],FlatsMappingTable[],2,FALSE),"")</f>
        <v/>
      </c>
      <c r="P125" s="22" t="str">
        <f>IF(DetailsTable[[#This Row],[Flat No.]]&lt;&gt;"", VLOOKUP(DetailsTable[[#This Row],[Flat No.]],FlatsMappingTable[],3,FALSE),"")</f>
        <v/>
      </c>
      <c r="Q125" s="22" t="str">
        <f>IF(DetailsTable[[#This Row],[DOB]]&lt;&gt;"",IF(DetailsTable[[#This Row],[Positive Date]]&lt;&gt;"",DATEDIF(DetailsTable[[#This Row],[DOB]],DetailsTable[[#This Row],[Positive Date]],"Y"),""),"")</f>
        <v/>
      </c>
      <c r="R125" s="22" t="str">
        <f>IF(DetailsTable[[#This Row],[Positive Date]]&lt;&gt;"",YEAR(DetailsTable[[#This Row],[Positive Date]]),"")</f>
        <v/>
      </c>
      <c r="S125" s="19" t="str">
        <f>TEXT(IF(DetailsTable[[#This Row],[Positive Date]]&lt;&gt;"",MONTH(DetailsTable[[#This Row],[Positive Date]])*28,""),"mmm")</f>
        <v/>
      </c>
      <c r="T125" s="19" t="str">
        <f>IF(DetailsTable[[#This Row],[Month]]&lt;&gt;"", _xlfn.CONCAT(DetailsTable[[#This Row],[Month]],"-",DetailsTable[[#This Row],[Year]]),"")</f>
        <v/>
      </c>
      <c r="U125" s="19" t="str">
        <f>IF(DetailsTable[[#This Row],[Positive Date]]&lt;&gt;"",IF(DetailsTable[[#This Row],[Recovered Date]]&lt;&gt;"",DATEDIF(DetailsTable[[#This Row],[Positive Date]],DetailsTable[[#This Row],[Recovered Date]],"D"),""),"")</f>
        <v/>
      </c>
      <c r="V125" s="19" t="str">
        <f>IF(DetailsTable[[#This Row],[Age]]&lt;&gt;"", VLOOKUP(ROUNDDOWN(DetailsTable[[#This Row],[Age]],-1)+1,AgeBandBasedDetails[[Start Age]:[Age Band]],3,FALSE),"")</f>
        <v/>
      </c>
    </row>
    <row r="126" spans="1:22" x14ac:dyDescent="0.25">
      <c r="A126" s="6" t="str">
        <f>IF(DetailsTable[[#This Row],[Person Name]]&lt;&gt;"",A125+1,"")</f>
        <v/>
      </c>
      <c r="B126" s="3"/>
      <c r="C126" s="3"/>
      <c r="D126" s="16"/>
      <c r="E126" s="3"/>
      <c r="F126" s="16"/>
      <c r="G126" s="16"/>
      <c r="H126" s="16"/>
      <c r="I126" s="16"/>
      <c r="J126" s="16"/>
      <c r="K126" s="16"/>
      <c r="L126" s="46"/>
      <c r="M126" s="40" t="str">
        <f>IF(DetailsTable[[#This Row],[Positive Date]]&lt;&gt;"", IF(DetailsTable[[#This Row],[Recovered Date]]="",IF(DetailsTable[[#This Row],[Deceased Date]]="","Yes","No"),"No"),"")</f>
        <v/>
      </c>
      <c r="N126" s="50" t="str">
        <f>IF(DetailsTable[[#This Row],[Flat No.]]&lt;&gt;"", VLOOKUP(DetailsTable[[#This Row],[Flat No.]],FlatsMappingTable[],4,FALSE),"")</f>
        <v/>
      </c>
      <c r="O126" s="22" t="str">
        <f>IF(DetailsTable[[#This Row],[Flat No.]]&lt;&gt;"", VLOOKUP(DetailsTable[[#This Row],[Flat No.]],FlatsMappingTable[],2,FALSE),"")</f>
        <v/>
      </c>
      <c r="P126" s="22" t="str">
        <f>IF(DetailsTable[[#This Row],[Flat No.]]&lt;&gt;"", VLOOKUP(DetailsTable[[#This Row],[Flat No.]],FlatsMappingTable[],3,FALSE),"")</f>
        <v/>
      </c>
      <c r="Q126" s="22" t="str">
        <f>IF(DetailsTable[[#This Row],[DOB]]&lt;&gt;"",IF(DetailsTable[[#This Row],[Positive Date]]&lt;&gt;"",DATEDIF(DetailsTable[[#This Row],[DOB]],DetailsTable[[#This Row],[Positive Date]],"Y"),""),"")</f>
        <v/>
      </c>
      <c r="R126" s="22" t="str">
        <f>IF(DetailsTable[[#This Row],[Positive Date]]&lt;&gt;"",YEAR(DetailsTable[[#This Row],[Positive Date]]),"")</f>
        <v/>
      </c>
      <c r="S126" s="19" t="str">
        <f>TEXT(IF(DetailsTable[[#This Row],[Positive Date]]&lt;&gt;"",MONTH(DetailsTable[[#This Row],[Positive Date]])*28,""),"mmm")</f>
        <v/>
      </c>
      <c r="T126" s="19" t="str">
        <f>IF(DetailsTable[[#This Row],[Month]]&lt;&gt;"", _xlfn.CONCAT(DetailsTable[[#This Row],[Month]],"-",DetailsTable[[#This Row],[Year]]),"")</f>
        <v/>
      </c>
      <c r="U126" s="19" t="str">
        <f>IF(DetailsTable[[#This Row],[Positive Date]]&lt;&gt;"",IF(DetailsTable[[#This Row],[Recovered Date]]&lt;&gt;"",DATEDIF(DetailsTable[[#This Row],[Positive Date]],DetailsTable[[#This Row],[Recovered Date]],"D"),""),"")</f>
        <v/>
      </c>
      <c r="V126" s="19" t="str">
        <f>IF(DetailsTable[[#This Row],[Age]]&lt;&gt;"", VLOOKUP(ROUNDDOWN(DetailsTable[[#This Row],[Age]],-1)+1,AgeBandBasedDetails[[Start Age]:[Age Band]],3,FALSE),"")</f>
        <v/>
      </c>
    </row>
    <row r="127" spans="1:22" x14ac:dyDescent="0.25">
      <c r="A127" s="6" t="str">
        <f>IF(DetailsTable[[#This Row],[Person Name]]&lt;&gt;"",A126+1,"")</f>
        <v/>
      </c>
      <c r="B127" s="3"/>
      <c r="C127" s="3"/>
      <c r="D127" s="16"/>
      <c r="E127" s="3"/>
      <c r="F127" s="16"/>
      <c r="G127" s="16"/>
      <c r="H127" s="16"/>
      <c r="I127" s="16"/>
      <c r="J127" s="16"/>
      <c r="K127" s="16"/>
      <c r="L127" s="46"/>
      <c r="M127" s="40" t="str">
        <f>IF(DetailsTable[[#This Row],[Positive Date]]&lt;&gt;"", IF(DetailsTable[[#This Row],[Recovered Date]]="",IF(DetailsTable[[#This Row],[Deceased Date]]="","Yes","No"),"No"),"")</f>
        <v/>
      </c>
      <c r="N127" s="50" t="str">
        <f>IF(DetailsTable[[#This Row],[Flat No.]]&lt;&gt;"", VLOOKUP(DetailsTable[[#This Row],[Flat No.]],FlatsMappingTable[],4,FALSE),"")</f>
        <v/>
      </c>
      <c r="O127" s="22" t="str">
        <f>IF(DetailsTable[[#This Row],[Flat No.]]&lt;&gt;"", VLOOKUP(DetailsTable[[#This Row],[Flat No.]],FlatsMappingTable[],2,FALSE),"")</f>
        <v/>
      </c>
      <c r="P127" s="22" t="str">
        <f>IF(DetailsTable[[#This Row],[Flat No.]]&lt;&gt;"", VLOOKUP(DetailsTable[[#This Row],[Flat No.]],FlatsMappingTable[],3,FALSE),"")</f>
        <v/>
      </c>
      <c r="Q127" s="22" t="str">
        <f>IF(DetailsTable[[#This Row],[DOB]]&lt;&gt;"",IF(DetailsTable[[#This Row],[Positive Date]]&lt;&gt;"",DATEDIF(DetailsTable[[#This Row],[DOB]],DetailsTable[[#This Row],[Positive Date]],"Y"),""),"")</f>
        <v/>
      </c>
      <c r="R127" s="22" t="str">
        <f>IF(DetailsTable[[#This Row],[Positive Date]]&lt;&gt;"",YEAR(DetailsTable[[#This Row],[Positive Date]]),"")</f>
        <v/>
      </c>
      <c r="S127" s="19" t="str">
        <f>TEXT(IF(DetailsTable[[#This Row],[Positive Date]]&lt;&gt;"",MONTH(DetailsTable[[#This Row],[Positive Date]])*28,""),"mmm")</f>
        <v/>
      </c>
      <c r="T127" s="19" t="str">
        <f>IF(DetailsTable[[#This Row],[Month]]&lt;&gt;"", _xlfn.CONCAT(DetailsTable[[#This Row],[Month]],"-",DetailsTable[[#This Row],[Year]]),"")</f>
        <v/>
      </c>
      <c r="U127" s="19" t="str">
        <f>IF(DetailsTable[[#This Row],[Positive Date]]&lt;&gt;"",IF(DetailsTable[[#This Row],[Recovered Date]]&lt;&gt;"",DATEDIF(DetailsTable[[#This Row],[Positive Date]],DetailsTable[[#This Row],[Recovered Date]],"D"),""),"")</f>
        <v/>
      </c>
      <c r="V127" s="19" t="str">
        <f>IF(DetailsTable[[#This Row],[Age]]&lt;&gt;"", VLOOKUP(ROUNDDOWN(DetailsTable[[#This Row],[Age]],-1)+1,AgeBandBasedDetails[[Start Age]:[Age Band]],3,FALSE),"")</f>
        <v/>
      </c>
    </row>
    <row r="128" spans="1:22" x14ac:dyDescent="0.25">
      <c r="A128" s="6" t="str">
        <f>IF(DetailsTable[[#This Row],[Person Name]]&lt;&gt;"",A127+1,"")</f>
        <v/>
      </c>
      <c r="B128" s="3"/>
      <c r="C128" s="3"/>
      <c r="D128" s="16"/>
      <c r="E128" s="3"/>
      <c r="F128" s="16"/>
      <c r="G128" s="16"/>
      <c r="H128" s="16"/>
      <c r="I128" s="16"/>
      <c r="J128" s="16"/>
      <c r="K128" s="16"/>
      <c r="L128" s="46"/>
      <c r="M128" s="40" t="str">
        <f>IF(DetailsTable[[#This Row],[Positive Date]]&lt;&gt;"", IF(DetailsTable[[#This Row],[Recovered Date]]="",IF(DetailsTable[[#This Row],[Deceased Date]]="","Yes","No"),"No"),"")</f>
        <v/>
      </c>
      <c r="N128" s="50" t="str">
        <f>IF(DetailsTable[[#This Row],[Flat No.]]&lt;&gt;"", VLOOKUP(DetailsTable[[#This Row],[Flat No.]],FlatsMappingTable[],4,FALSE),"")</f>
        <v/>
      </c>
      <c r="O128" s="22" t="str">
        <f>IF(DetailsTable[[#This Row],[Flat No.]]&lt;&gt;"", VLOOKUP(DetailsTable[[#This Row],[Flat No.]],FlatsMappingTable[],2,FALSE),"")</f>
        <v/>
      </c>
      <c r="P128" s="22" t="str">
        <f>IF(DetailsTable[[#This Row],[Flat No.]]&lt;&gt;"", VLOOKUP(DetailsTable[[#This Row],[Flat No.]],FlatsMappingTable[],3,FALSE),"")</f>
        <v/>
      </c>
      <c r="Q128" s="22" t="str">
        <f>IF(DetailsTable[[#This Row],[DOB]]&lt;&gt;"",IF(DetailsTable[[#This Row],[Positive Date]]&lt;&gt;"",DATEDIF(DetailsTable[[#This Row],[DOB]],DetailsTable[[#This Row],[Positive Date]],"Y"),""),"")</f>
        <v/>
      </c>
      <c r="R128" s="22" t="str">
        <f>IF(DetailsTable[[#This Row],[Positive Date]]&lt;&gt;"",YEAR(DetailsTable[[#This Row],[Positive Date]]),"")</f>
        <v/>
      </c>
      <c r="S128" s="19" t="str">
        <f>TEXT(IF(DetailsTable[[#This Row],[Positive Date]]&lt;&gt;"",MONTH(DetailsTable[[#This Row],[Positive Date]])*28,""),"mmm")</f>
        <v/>
      </c>
      <c r="T128" s="19" t="str">
        <f>IF(DetailsTable[[#This Row],[Month]]&lt;&gt;"", _xlfn.CONCAT(DetailsTable[[#This Row],[Month]],"-",DetailsTable[[#This Row],[Year]]),"")</f>
        <v/>
      </c>
      <c r="U128" s="19" t="str">
        <f>IF(DetailsTable[[#This Row],[Positive Date]]&lt;&gt;"",IF(DetailsTable[[#This Row],[Recovered Date]]&lt;&gt;"",DATEDIF(DetailsTable[[#This Row],[Positive Date]],DetailsTable[[#This Row],[Recovered Date]],"D"),""),"")</f>
        <v/>
      </c>
      <c r="V128" s="19" t="str">
        <f>IF(DetailsTable[[#This Row],[Age]]&lt;&gt;"", VLOOKUP(ROUNDDOWN(DetailsTable[[#This Row],[Age]],-1)+1,AgeBandBasedDetails[[Start Age]:[Age Band]],3,FALSE),"")</f>
        <v/>
      </c>
    </row>
    <row r="129" spans="1:22" x14ac:dyDescent="0.25">
      <c r="A129" s="6" t="str">
        <f>IF(DetailsTable[[#This Row],[Person Name]]&lt;&gt;"",A128+1,"")</f>
        <v/>
      </c>
      <c r="B129" s="3"/>
      <c r="C129" s="3"/>
      <c r="D129" s="16"/>
      <c r="E129" s="3"/>
      <c r="F129" s="16"/>
      <c r="G129" s="16"/>
      <c r="H129" s="16"/>
      <c r="I129" s="16"/>
      <c r="J129" s="16"/>
      <c r="K129" s="16"/>
      <c r="L129" s="46"/>
      <c r="M129" s="40" t="str">
        <f>IF(DetailsTable[[#This Row],[Positive Date]]&lt;&gt;"", IF(DetailsTable[[#This Row],[Recovered Date]]="",IF(DetailsTable[[#This Row],[Deceased Date]]="","Yes","No"),"No"),"")</f>
        <v/>
      </c>
      <c r="N129" s="50" t="str">
        <f>IF(DetailsTable[[#This Row],[Flat No.]]&lt;&gt;"", VLOOKUP(DetailsTable[[#This Row],[Flat No.]],FlatsMappingTable[],4,FALSE),"")</f>
        <v/>
      </c>
      <c r="O129" s="22" t="str">
        <f>IF(DetailsTable[[#This Row],[Flat No.]]&lt;&gt;"", VLOOKUP(DetailsTable[[#This Row],[Flat No.]],FlatsMappingTable[],2,FALSE),"")</f>
        <v/>
      </c>
      <c r="P129" s="22" t="str">
        <f>IF(DetailsTable[[#This Row],[Flat No.]]&lt;&gt;"", VLOOKUP(DetailsTable[[#This Row],[Flat No.]],FlatsMappingTable[],3,FALSE),"")</f>
        <v/>
      </c>
      <c r="Q129" s="22" t="str">
        <f>IF(DetailsTable[[#This Row],[DOB]]&lt;&gt;"",IF(DetailsTable[[#This Row],[Positive Date]]&lt;&gt;"",DATEDIF(DetailsTable[[#This Row],[DOB]],DetailsTable[[#This Row],[Positive Date]],"Y"),""),"")</f>
        <v/>
      </c>
      <c r="R129" s="22" t="str">
        <f>IF(DetailsTable[[#This Row],[Positive Date]]&lt;&gt;"",YEAR(DetailsTable[[#This Row],[Positive Date]]),"")</f>
        <v/>
      </c>
      <c r="S129" s="19" t="str">
        <f>TEXT(IF(DetailsTable[[#This Row],[Positive Date]]&lt;&gt;"",MONTH(DetailsTable[[#This Row],[Positive Date]])*28,""),"mmm")</f>
        <v/>
      </c>
      <c r="T129" s="19" t="str">
        <f>IF(DetailsTable[[#This Row],[Month]]&lt;&gt;"", _xlfn.CONCAT(DetailsTable[[#This Row],[Month]],"-",DetailsTable[[#This Row],[Year]]),"")</f>
        <v/>
      </c>
      <c r="U129" s="19" t="str">
        <f>IF(DetailsTable[[#This Row],[Positive Date]]&lt;&gt;"",IF(DetailsTable[[#This Row],[Recovered Date]]&lt;&gt;"",DATEDIF(DetailsTable[[#This Row],[Positive Date]],DetailsTable[[#This Row],[Recovered Date]],"D"),""),"")</f>
        <v/>
      </c>
      <c r="V129" s="19" t="str">
        <f>IF(DetailsTable[[#This Row],[Age]]&lt;&gt;"", VLOOKUP(ROUNDDOWN(DetailsTable[[#This Row],[Age]],-1)+1,AgeBandBasedDetails[[Start Age]:[Age Band]],3,FALSE),"")</f>
        <v/>
      </c>
    </row>
    <row r="130" spans="1:22" x14ac:dyDescent="0.25">
      <c r="A130" s="6" t="str">
        <f>IF(DetailsTable[[#This Row],[Person Name]]&lt;&gt;"",A129+1,"")</f>
        <v/>
      </c>
      <c r="B130" s="3"/>
      <c r="C130" s="3"/>
      <c r="D130" s="16"/>
      <c r="E130" s="3"/>
      <c r="F130" s="16"/>
      <c r="G130" s="16"/>
      <c r="H130" s="16"/>
      <c r="I130" s="16"/>
      <c r="J130" s="16"/>
      <c r="K130" s="16"/>
      <c r="L130" s="46"/>
      <c r="M130" s="40" t="str">
        <f>IF(DetailsTable[[#This Row],[Positive Date]]&lt;&gt;"", IF(DetailsTable[[#This Row],[Recovered Date]]="",IF(DetailsTable[[#This Row],[Deceased Date]]="","Yes","No"),"No"),"")</f>
        <v/>
      </c>
      <c r="N130" s="50" t="str">
        <f>IF(DetailsTable[[#This Row],[Flat No.]]&lt;&gt;"", VLOOKUP(DetailsTable[[#This Row],[Flat No.]],FlatsMappingTable[],4,FALSE),"")</f>
        <v/>
      </c>
      <c r="O130" s="22" t="str">
        <f>IF(DetailsTable[[#This Row],[Flat No.]]&lt;&gt;"", VLOOKUP(DetailsTable[[#This Row],[Flat No.]],FlatsMappingTable[],2,FALSE),"")</f>
        <v/>
      </c>
      <c r="P130" s="22" t="str">
        <f>IF(DetailsTable[[#This Row],[Flat No.]]&lt;&gt;"", VLOOKUP(DetailsTable[[#This Row],[Flat No.]],FlatsMappingTable[],3,FALSE),"")</f>
        <v/>
      </c>
      <c r="Q130" s="22" t="str">
        <f>IF(DetailsTable[[#This Row],[DOB]]&lt;&gt;"",IF(DetailsTable[[#This Row],[Positive Date]]&lt;&gt;"",DATEDIF(DetailsTable[[#This Row],[DOB]],DetailsTable[[#This Row],[Positive Date]],"Y"),""),"")</f>
        <v/>
      </c>
      <c r="R130" s="22" t="str">
        <f>IF(DetailsTable[[#This Row],[Positive Date]]&lt;&gt;"",YEAR(DetailsTable[[#This Row],[Positive Date]]),"")</f>
        <v/>
      </c>
      <c r="S130" s="19" t="str">
        <f>TEXT(IF(DetailsTable[[#This Row],[Positive Date]]&lt;&gt;"",MONTH(DetailsTable[[#This Row],[Positive Date]])*28,""),"mmm")</f>
        <v/>
      </c>
      <c r="T130" s="19" t="str">
        <f>IF(DetailsTable[[#This Row],[Month]]&lt;&gt;"", _xlfn.CONCAT(DetailsTable[[#This Row],[Month]],"-",DetailsTable[[#This Row],[Year]]),"")</f>
        <v/>
      </c>
      <c r="U130" s="19" t="str">
        <f>IF(DetailsTable[[#This Row],[Positive Date]]&lt;&gt;"",IF(DetailsTable[[#This Row],[Recovered Date]]&lt;&gt;"",DATEDIF(DetailsTable[[#This Row],[Positive Date]],DetailsTable[[#This Row],[Recovered Date]],"D"),""),"")</f>
        <v/>
      </c>
      <c r="V130" s="19" t="str">
        <f>IF(DetailsTable[[#This Row],[Age]]&lt;&gt;"", VLOOKUP(ROUNDDOWN(DetailsTable[[#This Row],[Age]],-1)+1,AgeBandBasedDetails[[Start Age]:[Age Band]],3,FALSE),"")</f>
        <v/>
      </c>
    </row>
    <row r="131" spans="1:22" x14ac:dyDescent="0.25">
      <c r="A131" s="6" t="str">
        <f>IF(DetailsTable[[#This Row],[Person Name]]&lt;&gt;"",A130+1,"")</f>
        <v/>
      </c>
      <c r="B131" s="3"/>
      <c r="C131" s="3"/>
      <c r="D131" s="16"/>
      <c r="E131" s="3"/>
      <c r="F131" s="16"/>
      <c r="G131" s="16"/>
      <c r="H131" s="16"/>
      <c r="I131" s="16"/>
      <c r="J131" s="16"/>
      <c r="K131" s="16"/>
      <c r="L131" s="46"/>
      <c r="M131" s="40" t="str">
        <f>IF(DetailsTable[[#This Row],[Positive Date]]&lt;&gt;"", IF(DetailsTable[[#This Row],[Recovered Date]]="",IF(DetailsTable[[#This Row],[Deceased Date]]="","Yes","No"),"No"),"")</f>
        <v/>
      </c>
      <c r="N131" s="50" t="str">
        <f>IF(DetailsTable[[#This Row],[Flat No.]]&lt;&gt;"", VLOOKUP(DetailsTable[[#This Row],[Flat No.]],FlatsMappingTable[],4,FALSE),"")</f>
        <v/>
      </c>
      <c r="O131" s="22" t="str">
        <f>IF(DetailsTable[[#This Row],[Flat No.]]&lt;&gt;"", VLOOKUP(DetailsTable[[#This Row],[Flat No.]],FlatsMappingTable[],2,FALSE),"")</f>
        <v/>
      </c>
      <c r="P131" s="22" t="str">
        <f>IF(DetailsTable[[#This Row],[Flat No.]]&lt;&gt;"", VLOOKUP(DetailsTable[[#This Row],[Flat No.]],FlatsMappingTable[],3,FALSE),"")</f>
        <v/>
      </c>
      <c r="Q131" s="22" t="str">
        <f>IF(DetailsTable[[#This Row],[DOB]]&lt;&gt;"",IF(DetailsTable[[#This Row],[Positive Date]]&lt;&gt;"",DATEDIF(DetailsTable[[#This Row],[DOB]],DetailsTable[[#This Row],[Positive Date]],"Y"),""),"")</f>
        <v/>
      </c>
      <c r="R131" s="22" t="str">
        <f>IF(DetailsTable[[#This Row],[Positive Date]]&lt;&gt;"",YEAR(DetailsTable[[#This Row],[Positive Date]]),"")</f>
        <v/>
      </c>
      <c r="S131" s="19" t="str">
        <f>TEXT(IF(DetailsTable[[#This Row],[Positive Date]]&lt;&gt;"",MONTH(DetailsTable[[#This Row],[Positive Date]])*28,""),"mmm")</f>
        <v/>
      </c>
      <c r="T131" s="19" t="str">
        <f>IF(DetailsTable[[#This Row],[Month]]&lt;&gt;"", _xlfn.CONCAT(DetailsTable[[#This Row],[Month]],"-",DetailsTable[[#This Row],[Year]]),"")</f>
        <v/>
      </c>
      <c r="U131" s="19" t="str">
        <f>IF(DetailsTable[[#This Row],[Positive Date]]&lt;&gt;"",IF(DetailsTable[[#This Row],[Recovered Date]]&lt;&gt;"",DATEDIF(DetailsTable[[#This Row],[Positive Date]],DetailsTable[[#This Row],[Recovered Date]],"D"),""),"")</f>
        <v/>
      </c>
      <c r="V131" s="19" t="str">
        <f>IF(DetailsTable[[#This Row],[Age]]&lt;&gt;"", VLOOKUP(ROUNDDOWN(DetailsTable[[#This Row],[Age]],-1)+1,AgeBandBasedDetails[[Start Age]:[Age Band]],3,FALSE),"")</f>
        <v/>
      </c>
    </row>
    <row r="132" spans="1:22" x14ac:dyDescent="0.25">
      <c r="A132" s="6" t="str">
        <f>IF(DetailsTable[[#This Row],[Person Name]]&lt;&gt;"",A131+1,"")</f>
        <v/>
      </c>
      <c r="B132" s="3"/>
      <c r="C132" s="3"/>
      <c r="D132" s="16"/>
      <c r="E132" s="3"/>
      <c r="F132" s="16"/>
      <c r="G132" s="16"/>
      <c r="H132" s="16"/>
      <c r="I132" s="16"/>
      <c r="J132" s="16"/>
      <c r="K132" s="16"/>
      <c r="L132" s="46"/>
      <c r="M132" s="40" t="str">
        <f>IF(DetailsTable[[#This Row],[Positive Date]]&lt;&gt;"", IF(DetailsTable[[#This Row],[Recovered Date]]="",IF(DetailsTable[[#This Row],[Deceased Date]]="","Yes","No"),"No"),"")</f>
        <v/>
      </c>
      <c r="N132" s="50" t="str">
        <f>IF(DetailsTable[[#This Row],[Flat No.]]&lt;&gt;"", VLOOKUP(DetailsTable[[#This Row],[Flat No.]],FlatsMappingTable[],4,FALSE),"")</f>
        <v/>
      </c>
      <c r="O132" s="22" t="str">
        <f>IF(DetailsTable[[#This Row],[Flat No.]]&lt;&gt;"", VLOOKUP(DetailsTable[[#This Row],[Flat No.]],FlatsMappingTable[],2,FALSE),"")</f>
        <v/>
      </c>
      <c r="P132" s="22" t="str">
        <f>IF(DetailsTable[[#This Row],[Flat No.]]&lt;&gt;"", VLOOKUP(DetailsTable[[#This Row],[Flat No.]],FlatsMappingTable[],3,FALSE),"")</f>
        <v/>
      </c>
      <c r="Q132" s="22" t="str">
        <f>IF(DetailsTable[[#This Row],[DOB]]&lt;&gt;"",IF(DetailsTable[[#This Row],[Positive Date]]&lt;&gt;"",DATEDIF(DetailsTable[[#This Row],[DOB]],DetailsTable[[#This Row],[Positive Date]],"Y"),""),"")</f>
        <v/>
      </c>
      <c r="R132" s="22" t="str">
        <f>IF(DetailsTable[[#This Row],[Positive Date]]&lt;&gt;"",YEAR(DetailsTable[[#This Row],[Positive Date]]),"")</f>
        <v/>
      </c>
      <c r="S132" s="19" t="str">
        <f>TEXT(IF(DetailsTable[[#This Row],[Positive Date]]&lt;&gt;"",MONTH(DetailsTable[[#This Row],[Positive Date]])*28,""),"mmm")</f>
        <v/>
      </c>
      <c r="T132" s="19" t="str">
        <f>IF(DetailsTable[[#This Row],[Month]]&lt;&gt;"", _xlfn.CONCAT(DetailsTable[[#This Row],[Month]],"-",DetailsTable[[#This Row],[Year]]),"")</f>
        <v/>
      </c>
      <c r="U132" s="19" t="str">
        <f>IF(DetailsTable[[#This Row],[Positive Date]]&lt;&gt;"",IF(DetailsTable[[#This Row],[Recovered Date]]&lt;&gt;"",DATEDIF(DetailsTable[[#This Row],[Positive Date]],DetailsTable[[#This Row],[Recovered Date]],"D"),""),"")</f>
        <v/>
      </c>
      <c r="V132" s="19" t="str">
        <f>IF(DetailsTable[[#This Row],[Age]]&lt;&gt;"", VLOOKUP(ROUNDDOWN(DetailsTable[[#This Row],[Age]],-1)+1,AgeBandBasedDetails[[Start Age]:[Age Band]],3,FALSE),"")</f>
        <v/>
      </c>
    </row>
    <row r="133" spans="1:22" x14ac:dyDescent="0.25">
      <c r="A133" s="6" t="str">
        <f>IF(DetailsTable[[#This Row],[Person Name]]&lt;&gt;"",A132+1,"")</f>
        <v/>
      </c>
      <c r="B133" s="3"/>
      <c r="C133" s="3"/>
      <c r="D133" s="16"/>
      <c r="E133" s="3"/>
      <c r="F133" s="16"/>
      <c r="G133" s="16"/>
      <c r="H133" s="16"/>
      <c r="I133" s="16"/>
      <c r="J133" s="16"/>
      <c r="K133" s="16"/>
      <c r="L133" s="46"/>
      <c r="M133" s="40" t="str">
        <f>IF(DetailsTable[[#This Row],[Positive Date]]&lt;&gt;"", IF(DetailsTable[[#This Row],[Recovered Date]]="",IF(DetailsTable[[#This Row],[Deceased Date]]="","Yes","No"),"No"),"")</f>
        <v/>
      </c>
      <c r="N133" s="50" t="str">
        <f>IF(DetailsTable[[#This Row],[Flat No.]]&lt;&gt;"", VLOOKUP(DetailsTable[[#This Row],[Flat No.]],FlatsMappingTable[],4,FALSE),"")</f>
        <v/>
      </c>
      <c r="O133" s="22" t="str">
        <f>IF(DetailsTable[[#This Row],[Flat No.]]&lt;&gt;"", VLOOKUP(DetailsTable[[#This Row],[Flat No.]],FlatsMappingTable[],2,FALSE),"")</f>
        <v/>
      </c>
      <c r="P133" s="22" t="str">
        <f>IF(DetailsTable[[#This Row],[Flat No.]]&lt;&gt;"", VLOOKUP(DetailsTable[[#This Row],[Flat No.]],FlatsMappingTable[],3,FALSE),"")</f>
        <v/>
      </c>
      <c r="Q133" s="22" t="str">
        <f>IF(DetailsTable[[#This Row],[DOB]]&lt;&gt;"",IF(DetailsTable[[#This Row],[Positive Date]]&lt;&gt;"",DATEDIF(DetailsTable[[#This Row],[DOB]],DetailsTable[[#This Row],[Positive Date]],"Y"),""),"")</f>
        <v/>
      </c>
      <c r="R133" s="22" t="str">
        <f>IF(DetailsTable[[#This Row],[Positive Date]]&lt;&gt;"",YEAR(DetailsTable[[#This Row],[Positive Date]]),"")</f>
        <v/>
      </c>
      <c r="S133" s="19" t="str">
        <f>TEXT(IF(DetailsTable[[#This Row],[Positive Date]]&lt;&gt;"",MONTH(DetailsTable[[#This Row],[Positive Date]])*28,""),"mmm")</f>
        <v/>
      </c>
      <c r="T133" s="19" t="str">
        <f>IF(DetailsTable[[#This Row],[Month]]&lt;&gt;"", _xlfn.CONCAT(DetailsTable[[#This Row],[Month]],"-",DetailsTable[[#This Row],[Year]]),"")</f>
        <v/>
      </c>
      <c r="U133" s="19" t="str">
        <f>IF(DetailsTable[[#This Row],[Positive Date]]&lt;&gt;"",IF(DetailsTable[[#This Row],[Recovered Date]]&lt;&gt;"",DATEDIF(DetailsTable[[#This Row],[Positive Date]],DetailsTable[[#This Row],[Recovered Date]],"D"),""),"")</f>
        <v/>
      </c>
      <c r="V133" s="19" t="str">
        <f>IF(DetailsTable[[#This Row],[Age]]&lt;&gt;"", VLOOKUP(ROUNDDOWN(DetailsTable[[#This Row],[Age]],-1)+1,AgeBandBasedDetails[[Start Age]:[Age Band]],3,FALSE),"")</f>
        <v/>
      </c>
    </row>
    <row r="134" spans="1:22" x14ac:dyDescent="0.25">
      <c r="A134" s="6" t="str">
        <f>IF(DetailsTable[[#This Row],[Person Name]]&lt;&gt;"",A133+1,"")</f>
        <v/>
      </c>
      <c r="B134" s="3"/>
      <c r="C134" s="3"/>
      <c r="D134" s="16"/>
      <c r="E134" s="3"/>
      <c r="F134" s="16"/>
      <c r="G134" s="16"/>
      <c r="H134" s="16"/>
      <c r="I134" s="16"/>
      <c r="J134" s="16"/>
      <c r="K134" s="16"/>
      <c r="L134" s="46"/>
      <c r="M134" s="40" t="str">
        <f>IF(DetailsTable[[#This Row],[Positive Date]]&lt;&gt;"", IF(DetailsTable[[#This Row],[Recovered Date]]="",IF(DetailsTable[[#This Row],[Deceased Date]]="","Yes","No"),"No"),"")</f>
        <v/>
      </c>
      <c r="N134" s="50" t="str">
        <f>IF(DetailsTable[[#This Row],[Flat No.]]&lt;&gt;"", VLOOKUP(DetailsTable[[#This Row],[Flat No.]],FlatsMappingTable[],4,FALSE),"")</f>
        <v/>
      </c>
      <c r="O134" s="22" t="str">
        <f>IF(DetailsTable[[#This Row],[Flat No.]]&lt;&gt;"", VLOOKUP(DetailsTable[[#This Row],[Flat No.]],FlatsMappingTable[],2,FALSE),"")</f>
        <v/>
      </c>
      <c r="P134" s="22" t="str">
        <f>IF(DetailsTable[[#This Row],[Flat No.]]&lt;&gt;"", VLOOKUP(DetailsTable[[#This Row],[Flat No.]],FlatsMappingTable[],3,FALSE),"")</f>
        <v/>
      </c>
      <c r="Q134" s="22" t="str">
        <f>IF(DetailsTable[[#This Row],[DOB]]&lt;&gt;"",IF(DetailsTable[[#This Row],[Positive Date]]&lt;&gt;"",DATEDIF(DetailsTable[[#This Row],[DOB]],DetailsTable[[#This Row],[Positive Date]],"Y"),""),"")</f>
        <v/>
      </c>
      <c r="R134" s="22" t="str">
        <f>IF(DetailsTable[[#This Row],[Positive Date]]&lt;&gt;"",YEAR(DetailsTable[[#This Row],[Positive Date]]),"")</f>
        <v/>
      </c>
      <c r="S134" s="19" t="str">
        <f>TEXT(IF(DetailsTable[[#This Row],[Positive Date]]&lt;&gt;"",MONTH(DetailsTable[[#This Row],[Positive Date]])*28,""),"mmm")</f>
        <v/>
      </c>
      <c r="T134" s="19" t="str">
        <f>IF(DetailsTable[[#This Row],[Month]]&lt;&gt;"", _xlfn.CONCAT(DetailsTable[[#This Row],[Month]],"-",DetailsTable[[#This Row],[Year]]),"")</f>
        <v/>
      </c>
      <c r="U134" s="19" t="str">
        <f>IF(DetailsTable[[#This Row],[Positive Date]]&lt;&gt;"",IF(DetailsTable[[#This Row],[Recovered Date]]&lt;&gt;"",DATEDIF(DetailsTable[[#This Row],[Positive Date]],DetailsTable[[#This Row],[Recovered Date]],"D"),""),"")</f>
        <v/>
      </c>
      <c r="V134" s="19" t="str">
        <f>IF(DetailsTable[[#This Row],[Age]]&lt;&gt;"", VLOOKUP(ROUNDDOWN(DetailsTable[[#This Row],[Age]],-1)+1,AgeBandBasedDetails[[Start Age]:[Age Band]],3,FALSE),"")</f>
        <v/>
      </c>
    </row>
    <row r="135" spans="1:22" x14ac:dyDescent="0.25">
      <c r="A135" s="6" t="str">
        <f>IF(DetailsTable[[#This Row],[Person Name]]&lt;&gt;"",A134+1,"")</f>
        <v/>
      </c>
      <c r="B135" s="3"/>
      <c r="C135" s="3"/>
      <c r="D135" s="16"/>
      <c r="E135" s="3"/>
      <c r="F135" s="16"/>
      <c r="G135" s="16"/>
      <c r="H135" s="16"/>
      <c r="I135" s="16"/>
      <c r="J135" s="16"/>
      <c r="K135" s="16"/>
      <c r="L135" s="46"/>
      <c r="M135" s="40" t="str">
        <f>IF(DetailsTable[[#This Row],[Positive Date]]&lt;&gt;"", IF(DetailsTable[[#This Row],[Recovered Date]]="",IF(DetailsTable[[#This Row],[Deceased Date]]="","Yes","No"),"No"),"")</f>
        <v/>
      </c>
      <c r="N135" s="50" t="str">
        <f>IF(DetailsTable[[#This Row],[Flat No.]]&lt;&gt;"", VLOOKUP(DetailsTable[[#This Row],[Flat No.]],FlatsMappingTable[],4,FALSE),"")</f>
        <v/>
      </c>
      <c r="O135" s="22" t="str">
        <f>IF(DetailsTable[[#This Row],[Flat No.]]&lt;&gt;"", VLOOKUP(DetailsTable[[#This Row],[Flat No.]],FlatsMappingTable[],2,FALSE),"")</f>
        <v/>
      </c>
      <c r="P135" s="22" t="str">
        <f>IF(DetailsTable[[#This Row],[Flat No.]]&lt;&gt;"", VLOOKUP(DetailsTable[[#This Row],[Flat No.]],FlatsMappingTable[],3,FALSE),"")</f>
        <v/>
      </c>
      <c r="Q135" s="22" t="str">
        <f>IF(DetailsTable[[#This Row],[DOB]]&lt;&gt;"",IF(DetailsTable[[#This Row],[Positive Date]]&lt;&gt;"",DATEDIF(DetailsTable[[#This Row],[DOB]],DetailsTable[[#This Row],[Positive Date]],"Y"),""),"")</f>
        <v/>
      </c>
      <c r="R135" s="22" t="str">
        <f>IF(DetailsTable[[#This Row],[Positive Date]]&lt;&gt;"",YEAR(DetailsTable[[#This Row],[Positive Date]]),"")</f>
        <v/>
      </c>
      <c r="S135" s="19" t="str">
        <f>TEXT(IF(DetailsTable[[#This Row],[Positive Date]]&lt;&gt;"",MONTH(DetailsTable[[#This Row],[Positive Date]])*28,""),"mmm")</f>
        <v/>
      </c>
      <c r="T135" s="19" t="str">
        <f>IF(DetailsTable[[#This Row],[Month]]&lt;&gt;"", _xlfn.CONCAT(DetailsTable[[#This Row],[Month]],"-",DetailsTable[[#This Row],[Year]]),"")</f>
        <v/>
      </c>
      <c r="U135" s="19" t="str">
        <f>IF(DetailsTable[[#This Row],[Positive Date]]&lt;&gt;"",IF(DetailsTable[[#This Row],[Recovered Date]]&lt;&gt;"",DATEDIF(DetailsTable[[#This Row],[Positive Date]],DetailsTable[[#This Row],[Recovered Date]],"D"),""),"")</f>
        <v/>
      </c>
      <c r="V135" s="19" t="str">
        <f>IF(DetailsTable[[#This Row],[Age]]&lt;&gt;"", VLOOKUP(ROUNDDOWN(DetailsTable[[#This Row],[Age]],-1)+1,AgeBandBasedDetails[[Start Age]:[Age Band]],3,FALSE),"")</f>
        <v/>
      </c>
    </row>
    <row r="136" spans="1:22" x14ac:dyDescent="0.25">
      <c r="A136" s="6" t="str">
        <f>IF(DetailsTable[[#This Row],[Person Name]]&lt;&gt;"",A135+1,"")</f>
        <v/>
      </c>
      <c r="B136" s="3"/>
      <c r="C136" s="3"/>
      <c r="D136" s="16"/>
      <c r="E136" s="3"/>
      <c r="F136" s="16"/>
      <c r="G136" s="16"/>
      <c r="H136" s="16"/>
      <c r="I136" s="16"/>
      <c r="J136" s="16"/>
      <c r="K136" s="16"/>
      <c r="L136" s="46"/>
      <c r="M136" s="40" t="str">
        <f>IF(DetailsTable[[#This Row],[Positive Date]]&lt;&gt;"", IF(DetailsTable[[#This Row],[Recovered Date]]="",IF(DetailsTable[[#This Row],[Deceased Date]]="","Yes","No"),"No"),"")</f>
        <v/>
      </c>
      <c r="N136" s="50" t="str">
        <f>IF(DetailsTable[[#This Row],[Flat No.]]&lt;&gt;"", VLOOKUP(DetailsTable[[#This Row],[Flat No.]],FlatsMappingTable[],4,FALSE),"")</f>
        <v/>
      </c>
      <c r="O136" s="22" t="str">
        <f>IF(DetailsTable[[#This Row],[Flat No.]]&lt;&gt;"", VLOOKUP(DetailsTable[[#This Row],[Flat No.]],FlatsMappingTable[],2,FALSE),"")</f>
        <v/>
      </c>
      <c r="P136" s="22" t="str">
        <f>IF(DetailsTable[[#This Row],[Flat No.]]&lt;&gt;"", VLOOKUP(DetailsTable[[#This Row],[Flat No.]],FlatsMappingTable[],3,FALSE),"")</f>
        <v/>
      </c>
      <c r="Q136" s="22" t="str">
        <f>IF(DetailsTable[[#This Row],[DOB]]&lt;&gt;"",IF(DetailsTable[[#This Row],[Positive Date]]&lt;&gt;"",DATEDIF(DetailsTable[[#This Row],[DOB]],DetailsTable[[#This Row],[Positive Date]],"Y"),""),"")</f>
        <v/>
      </c>
      <c r="R136" s="22" t="str">
        <f>IF(DetailsTable[[#This Row],[Positive Date]]&lt;&gt;"",YEAR(DetailsTable[[#This Row],[Positive Date]]),"")</f>
        <v/>
      </c>
      <c r="S136" s="19" t="str">
        <f>TEXT(IF(DetailsTable[[#This Row],[Positive Date]]&lt;&gt;"",MONTH(DetailsTable[[#This Row],[Positive Date]])*28,""),"mmm")</f>
        <v/>
      </c>
      <c r="T136" s="19" t="str">
        <f>IF(DetailsTable[[#This Row],[Month]]&lt;&gt;"", _xlfn.CONCAT(DetailsTable[[#This Row],[Month]],"-",DetailsTable[[#This Row],[Year]]),"")</f>
        <v/>
      </c>
      <c r="U136" s="19" t="str">
        <f>IF(DetailsTable[[#This Row],[Positive Date]]&lt;&gt;"",IF(DetailsTable[[#This Row],[Recovered Date]]&lt;&gt;"",DATEDIF(DetailsTable[[#This Row],[Positive Date]],DetailsTable[[#This Row],[Recovered Date]],"D"),""),"")</f>
        <v/>
      </c>
      <c r="V136" s="19" t="str">
        <f>IF(DetailsTable[[#This Row],[Age]]&lt;&gt;"", VLOOKUP(ROUNDDOWN(DetailsTable[[#This Row],[Age]],-1)+1,AgeBandBasedDetails[[Start Age]:[Age Band]],3,FALSE),"")</f>
        <v/>
      </c>
    </row>
    <row r="137" spans="1:22" x14ac:dyDescent="0.25">
      <c r="A137" s="6" t="str">
        <f>IF(DetailsTable[[#This Row],[Person Name]]&lt;&gt;"",A136+1,"")</f>
        <v/>
      </c>
      <c r="B137" s="3"/>
      <c r="C137" s="3"/>
      <c r="D137" s="16"/>
      <c r="E137" s="3"/>
      <c r="F137" s="16"/>
      <c r="G137" s="16"/>
      <c r="H137" s="16"/>
      <c r="I137" s="16"/>
      <c r="J137" s="16"/>
      <c r="K137" s="16"/>
      <c r="L137" s="46"/>
      <c r="M137" s="40" t="str">
        <f>IF(DetailsTable[[#This Row],[Positive Date]]&lt;&gt;"", IF(DetailsTable[[#This Row],[Recovered Date]]="",IF(DetailsTable[[#This Row],[Deceased Date]]="","Yes","No"),"No"),"")</f>
        <v/>
      </c>
      <c r="N137" s="50" t="str">
        <f>IF(DetailsTable[[#This Row],[Flat No.]]&lt;&gt;"", VLOOKUP(DetailsTable[[#This Row],[Flat No.]],FlatsMappingTable[],4,FALSE),"")</f>
        <v/>
      </c>
      <c r="O137" s="22" t="str">
        <f>IF(DetailsTable[[#This Row],[Flat No.]]&lt;&gt;"", VLOOKUP(DetailsTable[[#This Row],[Flat No.]],FlatsMappingTable[],2,FALSE),"")</f>
        <v/>
      </c>
      <c r="P137" s="22" t="str">
        <f>IF(DetailsTable[[#This Row],[Flat No.]]&lt;&gt;"", VLOOKUP(DetailsTable[[#This Row],[Flat No.]],FlatsMappingTable[],3,FALSE),"")</f>
        <v/>
      </c>
      <c r="Q137" s="22" t="str">
        <f>IF(DetailsTable[[#This Row],[DOB]]&lt;&gt;"",IF(DetailsTable[[#This Row],[Positive Date]]&lt;&gt;"",DATEDIF(DetailsTable[[#This Row],[DOB]],DetailsTable[[#This Row],[Positive Date]],"Y"),""),"")</f>
        <v/>
      </c>
      <c r="R137" s="22" t="str">
        <f>IF(DetailsTable[[#This Row],[Positive Date]]&lt;&gt;"",YEAR(DetailsTable[[#This Row],[Positive Date]]),"")</f>
        <v/>
      </c>
      <c r="S137" s="19" t="str">
        <f>TEXT(IF(DetailsTable[[#This Row],[Positive Date]]&lt;&gt;"",MONTH(DetailsTable[[#This Row],[Positive Date]])*28,""),"mmm")</f>
        <v/>
      </c>
      <c r="T137" s="19" t="str">
        <f>IF(DetailsTable[[#This Row],[Month]]&lt;&gt;"", _xlfn.CONCAT(DetailsTable[[#This Row],[Month]],"-",DetailsTable[[#This Row],[Year]]),"")</f>
        <v/>
      </c>
      <c r="U137" s="19" t="str">
        <f>IF(DetailsTable[[#This Row],[Positive Date]]&lt;&gt;"",IF(DetailsTable[[#This Row],[Recovered Date]]&lt;&gt;"",DATEDIF(DetailsTable[[#This Row],[Positive Date]],DetailsTable[[#This Row],[Recovered Date]],"D"),""),"")</f>
        <v/>
      </c>
      <c r="V137" s="19" t="str">
        <f>IF(DetailsTable[[#This Row],[Age]]&lt;&gt;"", VLOOKUP(ROUNDDOWN(DetailsTable[[#This Row],[Age]],-1)+1,AgeBandBasedDetails[[Start Age]:[Age Band]],3,FALSE),"")</f>
        <v/>
      </c>
    </row>
    <row r="138" spans="1:22" x14ac:dyDescent="0.25">
      <c r="A138" s="6" t="str">
        <f>IF(DetailsTable[[#This Row],[Person Name]]&lt;&gt;"",A137+1,"")</f>
        <v/>
      </c>
      <c r="B138" s="3"/>
      <c r="C138" s="3"/>
      <c r="D138" s="16"/>
      <c r="E138" s="3"/>
      <c r="F138" s="16"/>
      <c r="G138" s="16"/>
      <c r="H138" s="16"/>
      <c r="I138" s="16"/>
      <c r="J138" s="16"/>
      <c r="K138" s="16"/>
      <c r="L138" s="46"/>
      <c r="M138" s="40" t="str">
        <f>IF(DetailsTable[[#This Row],[Positive Date]]&lt;&gt;"", IF(DetailsTable[[#This Row],[Recovered Date]]="",IF(DetailsTable[[#This Row],[Deceased Date]]="","Yes","No"),"No"),"")</f>
        <v/>
      </c>
      <c r="N138" s="50" t="str">
        <f>IF(DetailsTable[[#This Row],[Flat No.]]&lt;&gt;"", VLOOKUP(DetailsTable[[#This Row],[Flat No.]],FlatsMappingTable[],4,FALSE),"")</f>
        <v/>
      </c>
      <c r="O138" s="22" t="str">
        <f>IF(DetailsTable[[#This Row],[Flat No.]]&lt;&gt;"", VLOOKUP(DetailsTable[[#This Row],[Flat No.]],FlatsMappingTable[],2,FALSE),"")</f>
        <v/>
      </c>
      <c r="P138" s="22" t="str">
        <f>IF(DetailsTable[[#This Row],[Flat No.]]&lt;&gt;"", VLOOKUP(DetailsTable[[#This Row],[Flat No.]],FlatsMappingTable[],3,FALSE),"")</f>
        <v/>
      </c>
      <c r="Q138" s="22" t="str">
        <f>IF(DetailsTable[[#This Row],[DOB]]&lt;&gt;"",IF(DetailsTable[[#This Row],[Positive Date]]&lt;&gt;"",DATEDIF(DetailsTable[[#This Row],[DOB]],DetailsTable[[#This Row],[Positive Date]],"Y"),""),"")</f>
        <v/>
      </c>
      <c r="R138" s="22" t="str">
        <f>IF(DetailsTable[[#This Row],[Positive Date]]&lt;&gt;"",YEAR(DetailsTable[[#This Row],[Positive Date]]),"")</f>
        <v/>
      </c>
      <c r="S138" s="19" t="str">
        <f>TEXT(IF(DetailsTable[[#This Row],[Positive Date]]&lt;&gt;"",MONTH(DetailsTable[[#This Row],[Positive Date]])*28,""),"mmm")</f>
        <v/>
      </c>
      <c r="T138" s="19" t="str">
        <f>IF(DetailsTable[[#This Row],[Month]]&lt;&gt;"", _xlfn.CONCAT(DetailsTable[[#This Row],[Month]],"-",DetailsTable[[#This Row],[Year]]),"")</f>
        <v/>
      </c>
      <c r="U138" s="19" t="str">
        <f>IF(DetailsTable[[#This Row],[Positive Date]]&lt;&gt;"",IF(DetailsTable[[#This Row],[Recovered Date]]&lt;&gt;"",DATEDIF(DetailsTable[[#This Row],[Positive Date]],DetailsTable[[#This Row],[Recovered Date]],"D"),""),"")</f>
        <v/>
      </c>
      <c r="V138" s="19" t="str">
        <f>IF(DetailsTable[[#This Row],[Age]]&lt;&gt;"", VLOOKUP(ROUNDDOWN(DetailsTable[[#This Row],[Age]],-1)+1,AgeBandBasedDetails[[Start Age]:[Age Band]],3,FALSE),"")</f>
        <v/>
      </c>
    </row>
    <row r="139" spans="1:22" x14ac:dyDescent="0.25">
      <c r="A139" s="6" t="str">
        <f>IF(DetailsTable[[#This Row],[Person Name]]&lt;&gt;"",A138+1,"")</f>
        <v/>
      </c>
      <c r="B139" s="3"/>
      <c r="C139" s="3"/>
      <c r="D139" s="16"/>
      <c r="E139" s="3"/>
      <c r="F139" s="16"/>
      <c r="G139" s="16"/>
      <c r="H139" s="16"/>
      <c r="I139" s="16"/>
      <c r="J139" s="16"/>
      <c r="K139" s="16"/>
      <c r="L139" s="46"/>
      <c r="M139" s="40" t="str">
        <f>IF(DetailsTable[[#This Row],[Positive Date]]&lt;&gt;"", IF(DetailsTable[[#This Row],[Recovered Date]]="",IF(DetailsTable[[#This Row],[Deceased Date]]="","Yes","No"),"No"),"")</f>
        <v/>
      </c>
      <c r="N139" s="50" t="str">
        <f>IF(DetailsTable[[#This Row],[Flat No.]]&lt;&gt;"", VLOOKUP(DetailsTable[[#This Row],[Flat No.]],FlatsMappingTable[],4,FALSE),"")</f>
        <v/>
      </c>
      <c r="O139" s="22" t="str">
        <f>IF(DetailsTable[[#This Row],[Flat No.]]&lt;&gt;"", VLOOKUP(DetailsTable[[#This Row],[Flat No.]],FlatsMappingTable[],2,FALSE),"")</f>
        <v/>
      </c>
      <c r="P139" s="22" t="str">
        <f>IF(DetailsTable[[#This Row],[Flat No.]]&lt;&gt;"", VLOOKUP(DetailsTable[[#This Row],[Flat No.]],FlatsMappingTable[],3,FALSE),"")</f>
        <v/>
      </c>
      <c r="Q139" s="22" t="str">
        <f>IF(DetailsTable[[#This Row],[DOB]]&lt;&gt;"",IF(DetailsTable[[#This Row],[Positive Date]]&lt;&gt;"",DATEDIF(DetailsTable[[#This Row],[DOB]],DetailsTable[[#This Row],[Positive Date]],"Y"),""),"")</f>
        <v/>
      </c>
      <c r="R139" s="22" t="str">
        <f>IF(DetailsTable[[#This Row],[Positive Date]]&lt;&gt;"",YEAR(DetailsTable[[#This Row],[Positive Date]]),"")</f>
        <v/>
      </c>
      <c r="S139" s="19" t="str">
        <f>TEXT(IF(DetailsTable[[#This Row],[Positive Date]]&lt;&gt;"",MONTH(DetailsTable[[#This Row],[Positive Date]])*28,""),"mmm")</f>
        <v/>
      </c>
      <c r="T139" s="19" t="str">
        <f>IF(DetailsTable[[#This Row],[Month]]&lt;&gt;"", _xlfn.CONCAT(DetailsTable[[#This Row],[Month]],"-",DetailsTable[[#This Row],[Year]]),"")</f>
        <v/>
      </c>
      <c r="U139" s="19" t="str">
        <f>IF(DetailsTable[[#This Row],[Positive Date]]&lt;&gt;"",IF(DetailsTable[[#This Row],[Recovered Date]]&lt;&gt;"",DATEDIF(DetailsTable[[#This Row],[Positive Date]],DetailsTable[[#This Row],[Recovered Date]],"D"),""),"")</f>
        <v/>
      </c>
      <c r="V139" s="19" t="str">
        <f>IF(DetailsTable[[#This Row],[Age]]&lt;&gt;"", VLOOKUP(ROUNDDOWN(DetailsTable[[#This Row],[Age]],-1)+1,AgeBandBasedDetails[[Start Age]:[Age Band]],3,FALSE),"")</f>
        <v/>
      </c>
    </row>
    <row r="140" spans="1:22" x14ac:dyDescent="0.25">
      <c r="A140" s="6" t="str">
        <f>IF(DetailsTable[[#This Row],[Person Name]]&lt;&gt;"",A139+1,"")</f>
        <v/>
      </c>
      <c r="B140" s="3"/>
      <c r="C140" s="3"/>
      <c r="D140" s="16"/>
      <c r="E140" s="3"/>
      <c r="F140" s="16"/>
      <c r="G140" s="16"/>
      <c r="H140" s="16"/>
      <c r="I140" s="16"/>
      <c r="J140" s="16"/>
      <c r="K140" s="16"/>
      <c r="L140" s="46"/>
      <c r="M140" s="40" t="str">
        <f>IF(DetailsTable[[#This Row],[Positive Date]]&lt;&gt;"", IF(DetailsTable[[#This Row],[Recovered Date]]="",IF(DetailsTable[[#This Row],[Deceased Date]]="","Yes","No"),"No"),"")</f>
        <v/>
      </c>
      <c r="N140" s="50" t="str">
        <f>IF(DetailsTable[[#This Row],[Flat No.]]&lt;&gt;"", VLOOKUP(DetailsTable[[#This Row],[Flat No.]],FlatsMappingTable[],4,FALSE),"")</f>
        <v/>
      </c>
      <c r="O140" s="22" t="str">
        <f>IF(DetailsTable[[#This Row],[Flat No.]]&lt;&gt;"", VLOOKUP(DetailsTable[[#This Row],[Flat No.]],FlatsMappingTable[],2,FALSE),"")</f>
        <v/>
      </c>
      <c r="P140" s="22" t="str">
        <f>IF(DetailsTable[[#This Row],[Flat No.]]&lt;&gt;"", VLOOKUP(DetailsTable[[#This Row],[Flat No.]],FlatsMappingTable[],3,FALSE),"")</f>
        <v/>
      </c>
      <c r="Q140" s="22" t="str">
        <f>IF(DetailsTable[[#This Row],[DOB]]&lt;&gt;"",IF(DetailsTable[[#This Row],[Positive Date]]&lt;&gt;"",DATEDIF(DetailsTable[[#This Row],[DOB]],DetailsTable[[#This Row],[Positive Date]],"Y"),""),"")</f>
        <v/>
      </c>
      <c r="R140" s="22" t="str">
        <f>IF(DetailsTable[[#This Row],[Positive Date]]&lt;&gt;"",YEAR(DetailsTable[[#This Row],[Positive Date]]),"")</f>
        <v/>
      </c>
      <c r="S140" s="19" t="str">
        <f>TEXT(IF(DetailsTable[[#This Row],[Positive Date]]&lt;&gt;"",MONTH(DetailsTable[[#This Row],[Positive Date]])*28,""),"mmm")</f>
        <v/>
      </c>
      <c r="T140" s="19" t="str">
        <f>IF(DetailsTable[[#This Row],[Month]]&lt;&gt;"", _xlfn.CONCAT(DetailsTable[[#This Row],[Month]],"-",DetailsTable[[#This Row],[Year]]),"")</f>
        <v/>
      </c>
      <c r="U140" s="19" t="str">
        <f>IF(DetailsTable[[#This Row],[Positive Date]]&lt;&gt;"",IF(DetailsTable[[#This Row],[Recovered Date]]&lt;&gt;"",DATEDIF(DetailsTable[[#This Row],[Positive Date]],DetailsTable[[#This Row],[Recovered Date]],"D"),""),"")</f>
        <v/>
      </c>
      <c r="V140" s="19" t="str">
        <f>IF(DetailsTable[[#This Row],[Age]]&lt;&gt;"", VLOOKUP(ROUNDDOWN(DetailsTable[[#This Row],[Age]],-1)+1,AgeBandBasedDetails[[Start Age]:[Age Band]],3,FALSE),"")</f>
        <v/>
      </c>
    </row>
    <row r="141" spans="1:22" x14ac:dyDescent="0.25">
      <c r="A141" s="6" t="str">
        <f>IF(DetailsTable[[#This Row],[Person Name]]&lt;&gt;"",A140+1,"")</f>
        <v/>
      </c>
      <c r="B141" s="3"/>
      <c r="C141" s="3"/>
      <c r="D141" s="16"/>
      <c r="E141" s="3"/>
      <c r="F141" s="16"/>
      <c r="G141" s="16"/>
      <c r="H141" s="16"/>
      <c r="I141" s="16"/>
      <c r="J141" s="16"/>
      <c r="K141" s="16"/>
      <c r="L141" s="46"/>
      <c r="M141" s="40" t="str">
        <f>IF(DetailsTable[[#This Row],[Positive Date]]&lt;&gt;"", IF(DetailsTable[[#This Row],[Recovered Date]]="",IF(DetailsTable[[#This Row],[Deceased Date]]="","Yes","No"),"No"),"")</f>
        <v/>
      </c>
      <c r="N141" s="50" t="str">
        <f>IF(DetailsTable[[#This Row],[Flat No.]]&lt;&gt;"", VLOOKUP(DetailsTable[[#This Row],[Flat No.]],FlatsMappingTable[],4,FALSE),"")</f>
        <v/>
      </c>
      <c r="O141" s="22" t="str">
        <f>IF(DetailsTable[[#This Row],[Flat No.]]&lt;&gt;"", VLOOKUP(DetailsTable[[#This Row],[Flat No.]],FlatsMappingTable[],2,FALSE),"")</f>
        <v/>
      </c>
      <c r="P141" s="22" t="str">
        <f>IF(DetailsTable[[#This Row],[Flat No.]]&lt;&gt;"", VLOOKUP(DetailsTable[[#This Row],[Flat No.]],FlatsMappingTable[],3,FALSE),"")</f>
        <v/>
      </c>
      <c r="Q141" s="22" t="str">
        <f>IF(DetailsTable[[#This Row],[DOB]]&lt;&gt;"",IF(DetailsTable[[#This Row],[Positive Date]]&lt;&gt;"",DATEDIF(DetailsTable[[#This Row],[DOB]],DetailsTable[[#This Row],[Positive Date]],"Y"),""),"")</f>
        <v/>
      </c>
      <c r="R141" s="22" t="str">
        <f>IF(DetailsTable[[#This Row],[Positive Date]]&lt;&gt;"",YEAR(DetailsTable[[#This Row],[Positive Date]]),"")</f>
        <v/>
      </c>
      <c r="S141" s="19" t="str">
        <f>TEXT(IF(DetailsTable[[#This Row],[Positive Date]]&lt;&gt;"",MONTH(DetailsTable[[#This Row],[Positive Date]])*28,""),"mmm")</f>
        <v/>
      </c>
      <c r="T141" s="19" t="str">
        <f>IF(DetailsTable[[#This Row],[Month]]&lt;&gt;"", _xlfn.CONCAT(DetailsTable[[#This Row],[Month]],"-",DetailsTable[[#This Row],[Year]]),"")</f>
        <v/>
      </c>
      <c r="U141" s="19" t="str">
        <f>IF(DetailsTable[[#This Row],[Positive Date]]&lt;&gt;"",IF(DetailsTable[[#This Row],[Recovered Date]]&lt;&gt;"",DATEDIF(DetailsTable[[#This Row],[Positive Date]],DetailsTable[[#This Row],[Recovered Date]],"D"),""),"")</f>
        <v/>
      </c>
      <c r="V141" s="19" t="str">
        <f>IF(DetailsTable[[#This Row],[Age]]&lt;&gt;"", VLOOKUP(ROUNDDOWN(DetailsTable[[#This Row],[Age]],-1)+1,AgeBandBasedDetails[[Start Age]:[Age Band]],3,FALSE),"")</f>
        <v/>
      </c>
    </row>
    <row r="142" spans="1:22" x14ac:dyDescent="0.25">
      <c r="A142" s="6" t="str">
        <f>IF(DetailsTable[[#This Row],[Person Name]]&lt;&gt;"",A141+1,"")</f>
        <v/>
      </c>
      <c r="B142" s="3"/>
      <c r="C142" s="3"/>
      <c r="D142" s="16"/>
      <c r="E142" s="3"/>
      <c r="F142" s="16"/>
      <c r="G142" s="16"/>
      <c r="H142" s="16"/>
      <c r="I142" s="16"/>
      <c r="J142" s="16"/>
      <c r="K142" s="16"/>
      <c r="L142" s="46"/>
      <c r="M142" s="40" t="str">
        <f>IF(DetailsTable[[#This Row],[Positive Date]]&lt;&gt;"", IF(DetailsTable[[#This Row],[Recovered Date]]="",IF(DetailsTable[[#This Row],[Deceased Date]]="","Yes","No"),"No"),"")</f>
        <v/>
      </c>
      <c r="N142" s="50" t="str">
        <f>IF(DetailsTable[[#This Row],[Flat No.]]&lt;&gt;"", VLOOKUP(DetailsTable[[#This Row],[Flat No.]],FlatsMappingTable[],4,FALSE),"")</f>
        <v/>
      </c>
      <c r="O142" s="22" t="str">
        <f>IF(DetailsTable[[#This Row],[Flat No.]]&lt;&gt;"", VLOOKUP(DetailsTable[[#This Row],[Flat No.]],FlatsMappingTable[],2,FALSE),"")</f>
        <v/>
      </c>
      <c r="P142" s="22" t="str">
        <f>IF(DetailsTable[[#This Row],[Flat No.]]&lt;&gt;"", VLOOKUP(DetailsTable[[#This Row],[Flat No.]],FlatsMappingTable[],3,FALSE),"")</f>
        <v/>
      </c>
      <c r="Q142" s="22" t="str">
        <f>IF(DetailsTable[[#This Row],[DOB]]&lt;&gt;"",IF(DetailsTable[[#This Row],[Positive Date]]&lt;&gt;"",DATEDIF(DetailsTable[[#This Row],[DOB]],DetailsTable[[#This Row],[Positive Date]],"Y"),""),"")</f>
        <v/>
      </c>
      <c r="R142" s="22" t="str">
        <f>IF(DetailsTable[[#This Row],[Positive Date]]&lt;&gt;"",YEAR(DetailsTable[[#This Row],[Positive Date]]),"")</f>
        <v/>
      </c>
      <c r="S142" s="19" t="str">
        <f>TEXT(IF(DetailsTable[[#This Row],[Positive Date]]&lt;&gt;"",MONTH(DetailsTable[[#This Row],[Positive Date]])*28,""),"mmm")</f>
        <v/>
      </c>
      <c r="T142" s="19" t="str">
        <f>IF(DetailsTable[[#This Row],[Month]]&lt;&gt;"", _xlfn.CONCAT(DetailsTable[[#This Row],[Month]],"-",DetailsTable[[#This Row],[Year]]),"")</f>
        <v/>
      </c>
      <c r="U142" s="19" t="str">
        <f>IF(DetailsTable[[#This Row],[Positive Date]]&lt;&gt;"",IF(DetailsTable[[#This Row],[Recovered Date]]&lt;&gt;"",DATEDIF(DetailsTable[[#This Row],[Positive Date]],DetailsTable[[#This Row],[Recovered Date]],"D"),""),"")</f>
        <v/>
      </c>
      <c r="V142" s="19" t="str">
        <f>IF(DetailsTable[[#This Row],[Age]]&lt;&gt;"", VLOOKUP(ROUNDDOWN(DetailsTable[[#This Row],[Age]],-1)+1,AgeBandBasedDetails[[Start Age]:[Age Band]],3,FALSE),"")</f>
        <v/>
      </c>
    </row>
    <row r="143" spans="1:22" x14ac:dyDescent="0.25">
      <c r="A143" s="6" t="str">
        <f>IF(DetailsTable[[#This Row],[Person Name]]&lt;&gt;"",A142+1,"")</f>
        <v/>
      </c>
      <c r="B143" s="3"/>
      <c r="C143" s="3"/>
      <c r="D143" s="16"/>
      <c r="E143" s="3"/>
      <c r="F143" s="16"/>
      <c r="G143" s="16"/>
      <c r="H143" s="16"/>
      <c r="I143" s="16"/>
      <c r="J143" s="16"/>
      <c r="K143" s="16"/>
      <c r="L143" s="46"/>
      <c r="M143" s="40" t="str">
        <f>IF(DetailsTable[[#This Row],[Positive Date]]&lt;&gt;"", IF(DetailsTable[[#This Row],[Recovered Date]]="",IF(DetailsTable[[#This Row],[Deceased Date]]="","Yes","No"),"No"),"")</f>
        <v/>
      </c>
      <c r="N143" s="50" t="str">
        <f>IF(DetailsTable[[#This Row],[Flat No.]]&lt;&gt;"", VLOOKUP(DetailsTable[[#This Row],[Flat No.]],FlatsMappingTable[],4,FALSE),"")</f>
        <v/>
      </c>
      <c r="O143" s="22" t="str">
        <f>IF(DetailsTable[[#This Row],[Flat No.]]&lt;&gt;"", VLOOKUP(DetailsTable[[#This Row],[Flat No.]],FlatsMappingTable[],2,FALSE),"")</f>
        <v/>
      </c>
      <c r="P143" s="22" t="str">
        <f>IF(DetailsTable[[#This Row],[Flat No.]]&lt;&gt;"", VLOOKUP(DetailsTable[[#This Row],[Flat No.]],FlatsMappingTable[],3,FALSE),"")</f>
        <v/>
      </c>
      <c r="Q143" s="22" t="str">
        <f>IF(DetailsTable[[#This Row],[DOB]]&lt;&gt;"",IF(DetailsTable[[#This Row],[Positive Date]]&lt;&gt;"",DATEDIF(DetailsTable[[#This Row],[DOB]],DetailsTable[[#This Row],[Positive Date]],"Y"),""),"")</f>
        <v/>
      </c>
      <c r="R143" s="22" t="str">
        <f>IF(DetailsTable[[#This Row],[Positive Date]]&lt;&gt;"",YEAR(DetailsTable[[#This Row],[Positive Date]]),"")</f>
        <v/>
      </c>
      <c r="S143" s="19" t="str">
        <f>TEXT(IF(DetailsTable[[#This Row],[Positive Date]]&lt;&gt;"",MONTH(DetailsTable[[#This Row],[Positive Date]])*28,""),"mmm")</f>
        <v/>
      </c>
      <c r="T143" s="19" t="str">
        <f>IF(DetailsTable[[#This Row],[Month]]&lt;&gt;"", _xlfn.CONCAT(DetailsTable[[#This Row],[Month]],"-",DetailsTable[[#This Row],[Year]]),"")</f>
        <v/>
      </c>
      <c r="U143" s="19" t="str">
        <f>IF(DetailsTable[[#This Row],[Positive Date]]&lt;&gt;"",IF(DetailsTable[[#This Row],[Recovered Date]]&lt;&gt;"",DATEDIF(DetailsTable[[#This Row],[Positive Date]],DetailsTable[[#This Row],[Recovered Date]],"D"),""),"")</f>
        <v/>
      </c>
      <c r="V143" s="19" t="str">
        <f>IF(DetailsTable[[#This Row],[Age]]&lt;&gt;"", VLOOKUP(ROUNDDOWN(DetailsTable[[#This Row],[Age]],-1)+1,AgeBandBasedDetails[[Start Age]:[Age Band]],3,FALSE),"")</f>
        <v/>
      </c>
    </row>
    <row r="144" spans="1:22" x14ac:dyDescent="0.25">
      <c r="A144" s="6" t="str">
        <f>IF(DetailsTable[[#This Row],[Person Name]]&lt;&gt;"",A143+1,"")</f>
        <v/>
      </c>
      <c r="B144" s="3"/>
      <c r="C144" s="3"/>
      <c r="D144" s="16"/>
      <c r="E144" s="3"/>
      <c r="F144" s="16"/>
      <c r="G144" s="16"/>
      <c r="H144" s="16"/>
      <c r="I144" s="16"/>
      <c r="J144" s="16"/>
      <c r="K144" s="16"/>
      <c r="L144" s="46"/>
      <c r="M144" s="40" t="str">
        <f>IF(DetailsTable[[#This Row],[Positive Date]]&lt;&gt;"", IF(DetailsTable[[#This Row],[Recovered Date]]="",IF(DetailsTable[[#This Row],[Deceased Date]]="","Yes","No"),"No"),"")</f>
        <v/>
      </c>
      <c r="N144" s="50" t="str">
        <f>IF(DetailsTable[[#This Row],[Flat No.]]&lt;&gt;"", VLOOKUP(DetailsTable[[#This Row],[Flat No.]],FlatsMappingTable[],4,FALSE),"")</f>
        <v/>
      </c>
      <c r="O144" s="22" t="str">
        <f>IF(DetailsTable[[#This Row],[Flat No.]]&lt;&gt;"", VLOOKUP(DetailsTable[[#This Row],[Flat No.]],FlatsMappingTable[],2,FALSE),"")</f>
        <v/>
      </c>
      <c r="P144" s="22" t="str">
        <f>IF(DetailsTable[[#This Row],[Flat No.]]&lt;&gt;"", VLOOKUP(DetailsTable[[#This Row],[Flat No.]],FlatsMappingTable[],3,FALSE),"")</f>
        <v/>
      </c>
      <c r="Q144" s="22" t="str">
        <f>IF(DetailsTable[[#This Row],[DOB]]&lt;&gt;"",IF(DetailsTable[[#This Row],[Positive Date]]&lt;&gt;"",DATEDIF(DetailsTable[[#This Row],[DOB]],DetailsTable[[#This Row],[Positive Date]],"Y"),""),"")</f>
        <v/>
      </c>
      <c r="R144" s="22" t="str">
        <f>IF(DetailsTable[[#This Row],[Positive Date]]&lt;&gt;"",YEAR(DetailsTable[[#This Row],[Positive Date]]),"")</f>
        <v/>
      </c>
      <c r="S144" s="19" t="str">
        <f>TEXT(IF(DetailsTable[[#This Row],[Positive Date]]&lt;&gt;"",MONTH(DetailsTable[[#This Row],[Positive Date]])*28,""),"mmm")</f>
        <v/>
      </c>
      <c r="T144" s="19" t="str">
        <f>IF(DetailsTable[[#This Row],[Month]]&lt;&gt;"", _xlfn.CONCAT(DetailsTable[[#This Row],[Month]],"-",DetailsTable[[#This Row],[Year]]),"")</f>
        <v/>
      </c>
      <c r="U144" s="19" t="str">
        <f>IF(DetailsTable[[#This Row],[Positive Date]]&lt;&gt;"",IF(DetailsTable[[#This Row],[Recovered Date]]&lt;&gt;"",DATEDIF(DetailsTable[[#This Row],[Positive Date]],DetailsTable[[#This Row],[Recovered Date]],"D"),""),"")</f>
        <v/>
      </c>
      <c r="V144" s="19" t="str">
        <f>IF(DetailsTable[[#This Row],[Age]]&lt;&gt;"", VLOOKUP(ROUNDDOWN(DetailsTable[[#This Row],[Age]],-1)+1,AgeBandBasedDetails[[Start Age]:[Age Band]],3,FALSE),"")</f>
        <v/>
      </c>
    </row>
    <row r="145" spans="1:22" x14ac:dyDescent="0.25">
      <c r="A145" s="6" t="str">
        <f>IF(DetailsTable[[#This Row],[Person Name]]&lt;&gt;"",A144+1,"")</f>
        <v/>
      </c>
      <c r="B145" s="3"/>
      <c r="C145" s="3"/>
      <c r="D145" s="16"/>
      <c r="E145" s="3"/>
      <c r="F145" s="16"/>
      <c r="G145" s="16"/>
      <c r="H145" s="16"/>
      <c r="I145" s="16"/>
      <c r="J145" s="16"/>
      <c r="K145" s="16"/>
      <c r="L145" s="46"/>
      <c r="M145" s="40" t="str">
        <f>IF(DetailsTable[[#This Row],[Positive Date]]&lt;&gt;"", IF(DetailsTable[[#This Row],[Recovered Date]]="",IF(DetailsTable[[#This Row],[Deceased Date]]="","Yes","No"),"No"),"")</f>
        <v/>
      </c>
      <c r="N145" s="50" t="str">
        <f>IF(DetailsTable[[#This Row],[Flat No.]]&lt;&gt;"", VLOOKUP(DetailsTable[[#This Row],[Flat No.]],FlatsMappingTable[],4,FALSE),"")</f>
        <v/>
      </c>
      <c r="O145" s="22" t="str">
        <f>IF(DetailsTable[[#This Row],[Flat No.]]&lt;&gt;"", VLOOKUP(DetailsTable[[#This Row],[Flat No.]],FlatsMappingTable[],2,FALSE),"")</f>
        <v/>
      </c>
      <c r="P145" s="22" t="str">
        <f>IF(DetailsTable[[#This Row],[Flat No.]]&lt;&gt;"", VLOOKUP(DetailsTable[[#This Row],[Flat No.]],FlatsMappingTable[],3,FALSE),"")</f>
        <v/>
      </c>
      <c r="Q145" s="22" t="str">
        <f>IF(DetailsTable[[#This Row],[DOB]]&lt;&gt;"",IF(DetailsTable[[#This Row],[Positive Date]]&lt;&gt;"",DATEDIF(DetailsTable[[#This Row],[DOB]],DetailsTable[[#This Row],[Positive Date]],"Y"),""),"")</f>
        <v/>
      </c>
      <c r="R145" s="22" t="str">
        <f>IF(DetailsTable[[#This Row],[Positive Date]]&lt;&gt;"",YEAR(DetailsTable[[#This Row],[Positive Date]]),"")</f>
        <v/>
      </c>
      <c r="S145" s="19" t="str">
        <f>TEXT(IF(DetailsTable[[#This Row],[Positive Date]]&lt;&gt;"",MONTH(DetailsTable[[#This Row],[Positive Date]])*28,""),"mmm")</f>
        <v/>
      </c>
      <c r="T145" s="19" t="str">
        <f>IF(DetailsTable[[#This Row],[Month]]&lt;&gt;"", _xlfn.CONCAT(DetailsTable[[#This Row],[Month]],"-",DetailsTable[[#This Row],[Year]]),"")</f>
        <v/>
      </c>
      <c r="U145" s="19" t="str">
        <f>IF(DetailsTable[[#This Row],[Positive Date]]&lt;&gt;"",IF(DetailsTable[[#This Row],[Recovered Date]]&lt;&gt;"",DATEDIF(DetailsTable[[#This Row],[Positive Date]],DetailsTable[[#This Row],[Recovered Date]],"D"),""),"")</f>
        <v/>
      </c>
      <c r="V145" s="19" t="str">
        <f>IF(DetailsTable[[#This Row],[Age]]&lt;&gt;"", VLOOKUP(ROUNDDOWN(DetailsTable[[#This Row],[Age]],-1)+1,AgeBandBasedDetails[[Start Age]:[Age Band]],3,FALSE),"")</f>
        <v/>
      </c>
    </row>
    <row r="146" spans="1:22" x14ac:dyDescent="0.25">
      <c r="A146" s="6" t="str">
        <f>IF(DetailsTable[[#This Row],[Person Name]]&lt;&gt;"",A145+1,"")</f>
        <v/>
      </c>
      <c r="B146" s="3"/>
      <c r="C146" s="3"/>
      <c r="D146" s="16"/>
      <c r="E146" s="3"/>
      <c r="F146" s="16"/>
      <c r="G146" s="16"/>
      <c r="H146" s="16"/>
      <c r="I146" s="16"/>
      <c r="J146" s="16"/>
      <c r="K146" s="16"/>
      <c r="L146" s="46"/>
      <c r="M146" s="40" t="str">
        <f>IF(DetailsTable[[#This Row],[Positive Date]]&lt;&gt;"", IF(DetailsTable[[#This Row],[Recovered Date]]="",IF(DetailsTable[[#This Row],[Deceased Date]]="","Yes","No"),"No"),"")</f>
        <v/>
      </c>
      <c r="N146" s="50" t="str">
        <f>IF(DetailsTable[[#This Row],[Flat No.]]&lt;&gt;"", VLOOKUP(DetailsTable[[#This Row],[Flat No.]],FlatsMappingTable[],4,FALSE),"")</f>
        <v/>
      </c>
      <c r="O146" s="22" t="str">
        <f>IF(DetailsTable[[#This Row],[Flat No.]]&lt;&gt;"", VLOOKUP(DetailsTable[[#This Row],[Flat No.]],FlatsMappingTable[],2,FALSE),"")</f>
        <v/>
      </c>
      <c r="P146" s="22" t="str">
        <f>IF(DetailsTable[[#This Row],[Flat No.]]&lt;&gt;"", VLOOKUP(DetailsTable[[#This Row],[Flat No.]],FlatsMappingTable[],3,FALSE),"")</f>
        <v/>
      </c>
      <c r="Q146" s="22" t="str">
        <f>IF(DetailsTable[[#This Row],[DOB]]&lt;&gt;"",IF(DetailsTable[[#This Row],[Positive Date]]&lt;&gt;"",DATEDIF(DetailsTable[[#This Row],[DOB]],DetailsTable[[#This Row],[Positive Date]],"Y"),""),"")</f>
        <v/>
      </c>
      <c r="R146" s="22" t="str">
        <f>IF(DetailsTable[[#This Row],[Positive Date]]&lt;&gt;"",YEAR(DetailsTable[[#This Row],[Positive Date]]),"")</f>
        <v/>
      </c>
      <c r="S146" s="19" t="str">
        <f>TEXT(IF(DetailsTable[[#This Row],[Positive Date]]&lt;&gt;"",MONTH(DetailsTable[[#This Row],[Positive Date]])*28,""),"mmm")</f>
        <v/>
      </c>
      <c r="T146" s="19" t="str">
        <f>IF(DetailsTable[[#This Row],[Month]]&lt;&gt;"", _xlfn.CONCAT(DetailsTable[[#This Row],[Month]],"-",DetailsTable[[#This Row],[Year]]),"")</f>
        <v/>
      </c>
      <c r="U146" s="19" t="str">
        <f>IF(DetailsTable[[#This Row],[Positive Date]]&lt;&gt;"",IF(DetailsTable[[#This Row],[Recovered Date]]&lt;&gt;"",DATEDIF(DetailsTable[[#This Row],[Positive Date]],DetailsTable[[#This Row],[Recovered Date]],"D"),""),"")</f>
        <v/>
      </c>
      <c r="V146" s="19" t="str">
        <f>IF(DetailsTable[[#This Row],[Age]]&lt;&gt;"", VLOOKUP(ROUNDDOWN(DetailsTable[[#This Row],[Age]],-1)+1,AgeBandBasedDetails[[Start Age]:[Age Band]],3,FALSE),"")</f>
        <v/>
      </c>
    </row>
    <row r="147" spans="1:22" x14ac:dyDescent="0.25">
      <c r="A147" s="6" t="str">
        <f>IF(DetailsTable[[#This Row],[Person Name]]&lt;&gt;"",A146+1,"")</f>
        <v/>
      </c>
      <c r="B147" s="3"/>
      <c r="C147" s="3"/>
      <c r="D147" s="16"/>
      <c r="E147" s="3"/>
      <c r="F147" s="16"/>
      <c r="G147" s="16"/>
      <c r="H147" s="16"/>
      <c r="I147" s="16"/>
      <c r="J147" s="16"/>
      <c r="K147" s="16"/>
      <c r="L147" s="46"/>
      <c r="M147" s="40" t="str">
        <f>IF(DetailsTable[[#This Row],[Positive Date]]&lt;&gt;"", IF(DetailsTable[[#This Row],[Recovered Date]]="",IF(DetailsTable[[#This Row],[Deceased Date]]="","Yes","No"),"No"),"")</f>
        <v/>
      </c>
      <c r="N147" s="50" t="str">
        <f>IF(DetailsTable[[#This Row],[Flat No.]]&lt;&gt;"", VLOOKUP(DetailsTable[[#This Row],[Flat No.]],FlatsMappingTable[],4,FALSE),"")</f>
        <v/>
      </c>
      <c r="O147" s="22" t="str">
        <f>IF(DetailsTable[[#This Row],[Flat No.]]&lt;&gt;"", VLOOKUP(DetailsTable[[#This Row],[Flat No.]],FlatsMappingTable[],2,FALSE),"")</f>
        <v/>
      </c>
      <c r="P147" s="22" t="str">
        <f>IF(DetailsTable[[#This Row],[Flat No.]]&lt;&gt;"", VLOOKUP(DetailsTable[[#This Row],[Flat No.]],FlatsMappingTable[],3,FALSE),"")</f>
        <v/>
      </c>
      <c r="Q147" s="22" t="str">
        <f>IF(DetailsTable[[#This Row],[DOB]]&lt;&gt;"",IF(DetailsTable[[#This Row],[Positive Date]]&lt;&gt;"",DATEDIF(DetailsTable[[#This Row],[DOB]],DetailsTable[[#This Row],[Positive Date]],"Y"),""),"")</f>
        <v/>
      </c>
      <c r="R147" s="22" t="str">
        <f>IF(DetailsTable[[#This Row],[Positive Date]]&lt;&gt;"",YEAR(DetailsTable[[#This Row],[Positive Date]]),"")</f>
        <v/>
      </c>
      <c r="S147" s="19" t="str">
        <f>TEXT(IF(DetailsTable[[#This Row],[Positive Date]]&lt;&gt;"",MONTH(DetailsTable[[#This Row],[Positive Date]])*28,""),"mmm")</f>
        <v/>
      </c>
      <c r="T147" s="19" t="str">
        <f>IF(DetailsTable[[#This Row],[Month]]&lt;&gt;"", _xlfn.CONCAT(DetailsTable[[#This Row],[Month]],"-",DetailsTable[[#This Row],[Year]]),"")</f>
        <v/>
      </c>
      <c r="U147" s="19" t="str">
        <f>IF(DetailsTable[[#This Row],[Positive Date]]&lt;&gt;"",IF(DetailsTable[[#This Row],[Recovered Date]]&lt;&gt;"",DATEDIF(DetailsTable[[#This Row],[Positive Date]],DetailsTable[[#This Row],[Recovered Date]],"D"),""),"")</f>
        <v/>
      </c>
      <c r="V147" s="19" t="str">
        <f>IF(DetailsTable[[#This Row],[Age]]&lt;&gt;"", VLOOKUP(ROUNDDOWN(DetailsTable[[#This Row],[Age]],-1)+1,AgeBandBasedDetails[[Start Age]:[Age Band]],3,FALSE),"")</f>
        <v/>
      </c>
    </row>
    <row r="148" spans="1:22" x14ac:dyDescent="0.25">
      <c r="A148" s="6" t="str">
        <f>IF(DetailsTable[[#This Row],[Person Name]]&lt;&gt;"",A147+1,"")</f>
        <v/>
      </c>
      <c r="B148" s="3"/>
      <c r="C148" s="3"/>
      <c r="D148" s="16"/>
      <c r="E148" s="3"/>
      <c r="F148" s="16"/>
      <c r="G148" s="16"/>
      <c r="H148" s="16"/>
      <c r="I148" s="16"/>
      <c r="J148" s="16"/>
      <c r="K148" s="16"/>
      <c r="L148" s="46"/>
      <c r="M148" s="40" t="str">
        <f>IF(DetailsTable[[#This Row],[Positive Date]]&lt;&gt;"", IF(DetailsTable[[#This Row],[Recovered Date]]="",IF(DetailsTable[[#This Row],[Deceased Date]]="","Yes","No"),"No"),"")</f>
        <v/>
      </c>
      <c r="N148" s="50" t="str">
        <f>IF(DetailsTable[[#This Row],[Flat No.]]&lt;&gt;"", VLOOKUP(DetailsTable[[#This Row],[Flat No.]],FlatsMappingTable[],4,FALSE),"")</f>
        <v/>
      </c>
      <c r="O148" s="22" t="str">
        <f>IF(DetailsTable[[#This Row],[Flat No.]]&lt;&gt;"", VLOOKUP(DetailsTable[[#This Row],[Flat No.]],FlatsMappingTable[],2,FALSE),"")</f>
        <v/>
      </c>
      <c r="P148" s="22" t="str">
        <f>IF(DetailsTable[[#This Row],[Flat No.]]&lt;&gt;"", VLOOKUP(DetailsTable[[#This Row],[Flat No.]],FlatsMappingTable[],3,FALSE),"")</f>
        <v/>
      </c>
      <c r="Q148" s="22" t="str">
        <f>IF(DetailsTable[[#This Row],[DOB]]&lt;&gt;"",IF(DetailsTable[[#This Row],[Positive Date]]&lt;&gt;"",DATEDIF(DetailsTable[[#This Row],[DOB]],DetailsTable[[#This Row],[Positive Date]],"Y"),""),"")</f>
        <v/>
      </c>
      <c r="R148" s="22" t="str">
        <f>IF(DetailsTable[[#This Row],[Positive Date]]&lt;&gt;"",YEAR(DetailsTable[[#This Row],[Positive Date]]),"")</f>
        <v/>
      </c>
      <c r="S148" s="19" t="str">
        <f>TEXT(IF(DetailsTable[[#This Row],[Positive Date]]&lt;&gt;"",MONTH(DetailsTable[[#This Row],[Positive Date]])*28,""),"mmm")</f>
        <v/>
      </c>
      <c r="T148" s="19" t="str">
        <f>IF(DetailsTable[[#This Row],[Month]]&lt;&gt;"", _xlfn.CONCAT(DetailsTable[[#This Row],[Month]],"-",DetailsTable[[#This Row],[Year]]),"")</f>
        <v/>
      </c>
      <c r="U148" s="19" t="str">
        <f>IF(DetailsTable[[#This Row],[Positive Date]]&lt;&gt;"",IF(DetailsTable[[#This Row],[Recovered Date]]&lt;&gt;"",DATEDIF(DetailsTable[[#This Row],[Positive Date]],DetailsTable[[#This Row],[Recovered Date]],"D"),""),"")</f>
        <v/>
      </c>
      <c r="V148" s="19" t="str">
        <f>IF(DetailsTable[[#This Row],[Age]]&lt;&gt;"", VLOOKUP(ROUNDDOWN(DetailsTable[[#This Row],[Age]],-1)+1,AgeBandBasedDetails[[Start Age]:[Age Band]],3,FALSE),"")</f>
        <v/>
      </c>
    </row>
    <row r="149" spans="1:22" x14ac:dyDescent="0.25">
      <c r="A149" s="6" t="str">
        <f>IF(DetailsTable[[#This Row],[Person Name]]&lt;&gt;"",A148+1,"")</f>
        <v/>
      </c>
      <c r="B149" s="3"/>
      <c r="C149" s="3"/>
      <c r="D149" s="16"/>
      <c r="E149" s="3"/>
      <c r="F149" s="16"/>
      <c r="G149" s="16"/>
      <c r="H149" s="16"/>
      <c r="I149" s="16"/>
      <c r="J149" s="16"/>
      <c r="K149" s="16"/>
      <c r="L149" s="46"/>
      <c r="M149" s="40" t="str">
        <f>IF(DetailsTable[[#This Row],[Positive Date]]&lt;&gt;"", IF(DetailsTable[[#This Row],[Recovered Date]]="",IF(DetailsTable[[#This Row],[Deceased Date]]="","Yes","No"),"No"),"")</f>
        <v/>
      </c>
      <c r="N149" s="50" t="str">
        <f>IF(DetailsTable[[#This Row],[Flat No.]]&lt;&gt;"", VLOOKUP(DetailsTable[[#This Row],[Flat No.]],FlatsMappingTable[],4,FALSE),"")</f>
        <v/>
      </c>
      <c r="O149" s="22" t="str">
        <f>IF(DetailsTable[[#This Row],[Flat No.]]&lt;&gt;"", VLOOKUP(DetailsTable[[#This Row],[Flat No.]],FlatsMappingTable[],2,FALSE),"")</f>
        <v/>
      </c>
      <c r="P149" s="22" t="str">
        <f>IF(DetailsTable[[#This Row],[Flat No.]]&lt;&gt;"", VLOOKUP(DetailsTable[[#This Row],[Flat No.]],FlatsMappingTable[],3,FALSE),"")</f>
        <v/>
      </c>
      <c r="Q149" s="22" t="str">
        <f>IF(DetailsTable[[#This Row],[DOB]]&lt;&gt;"",IF(DetailsTable[[#This Row],[Positive Date]]&lt;&gt;"",DATEDIF(DetailsTable[[#This Row],[DOB]],DetailsTable[[#This Row],[Positive Date]],"Y"),""),"")</f>
        <v/>
      </c>
      <c r="R149" s="22" t="str">
        <f>IF(DetailsTable[[#This Row],[Positive Date]]&lt;&gt;"",YEAR(DetailsTable[[#This Row],[Positive Date]]),"")</f>
        <v/>
      </c>
      <c r="S149" s="19" t="str">
        <f>TEXT(IF(DetailsTable[[#This Row],[Positive Date]]&lt;&gt;"",MONTH(DetailsTable[[#This Row],[Positive Date]])*28,""),"mmm")</f>
        <v/>
      </c>
      <c r="T149" s="19" t="str">
        <f>IF(DetailsTable[[#This Row],[Month]]&lt;&gt;"", _xlfn.CONCAT(DetailsTable[[#This Row],[Month]],"-",DetailsTable[[#This Row],[Year]]),"")</f>
        <v/>
      </c>
      <c r="U149" s="19" t="str">
        <f>IF(DetailsTable[[#This Row],[Positive Date]]&lt;&gt;"",IF(DetailsTable[[#This Row],[Recovered Date]]&lt;&gt;"",DATEDIF(DetailsTable[[#This Row],[Positive Date]],DetailsTable[[#This Row],[Recovered Date]],"D"),""),"")</f>
        <v/>
      </c>
      <c r="V149" s="19" t="str">
        <f>IF(DetailsTable[[#This Row],[Age]]&lt;&gt;"", VLOOKUP(ROUNDDOWN(DetailsTable[[#This Row],[Age]],-1)+1,AgeBandBasedDetails[[Start Age]:[Age Band]],3,FALSE),"")</f>
        <v/>
      </c>
    </row>
    <row r="150" spans="1:22" x14ac:dyDescent="0.25">
      <c r="A150" s="6" t="str">
        <f>IF(DetailsTable[[#This Row],[Person Name]]&lt;&gt;"",A149+1,"")</f>
        <v/>
      </c>
      <c r="B150" s="3"/>
      <c r="C150" s="3"/>
      <c r="D150" s="16"/>
      <c r="E150" s="3"/>
      <c r="F150" s="16"/>
      <c r="G150" s="16"/>
      <c r="H150" s="16"/>
      <c r="I150" s="16"/>
      <c r="J150" s="16"/>
      <c r="K150" s="16"/>
      <c r="L150" s="46"/>
      <c r="M150" s="40" t="str">
        <f>IF(DetailsTable[[#This Row],[Positive Date]]&lt;&gt;"", IF(DetailsTable[[#This Row],[Recovered Date]]="",IF(DetailsTable[[#This Row],[Deceased Date]]="","Yes","No"),"No"),"")</f>
        <v/>
      </c>
      <c r="N150" s="50" t="str">
        <f>IF(DetailsTable[[#This Row],[Flat No.]]&lt;&gt;"", VLOOKUP(DetailsTable[[#This Row],[Flat No.]],FlatsMappingTable[],4,FALSE),"")</f>
        <v/>
      </c>
      <c r="O150" s="22" t="str">
        <f>IF(DetailsTable[[#This Row],[Flat No.]]&lt;&gt;"", VLOOKUP(DetailsTable[[#This Row],[Flat No.]],FlatsMappingTable[],2,FALSE),"")</f>
        <v/>
      </c>
      <c r="P150" s="22" t="str">
        <f>IF(DetailsTable[[#This Row],[Flat No.]]&lt;&gt;"", VLOOKUP(DetailsTable[[#This Row],[Flat No.]],FlatsMappingTable[],3,FALSE),"")</f>
        <v/>
      </c>
      <c r="Q150" s="22" t="str">
        <f>IF(DetailsTable[[#This Row],[DOB]]&lt;&gt;"",IF(DetailsTable[[#This Row],[Positive Date]]&lt;&gt;"",DATEDIF(DetailsTable[[#This Row],[DOB]],DetailsTable[[#This Row],[Positive Date]],"Y"),""),"")</f>
        <v/>
      </c>
      <c r="R150" s="22" t="str">
        <f>IF(DetailsTable[[#This Row],[Positive Date]]&lt;&gt;"",YEAR(DetailsTable[[#This Row],[Positive Date]]),"")</f>
        <v/>
      </c>
      <c r="S150" s="19" t="str">
        <f>TEXT(IF(DetailsTable[[#This Row],[Positive Date]]&lt;&gt;"",MONTH(DetailsTable[[#This Row],[Positive Date]])*28,""),"mmm")</f>
        <v/>
      </c>
      <c r="T150" s="19" t="str">
        <f>IF(DetailsTable[[#This Row],[Month]]&lt;&gt;"", _xlfn.CONCAT(DetailsTable[[#This Row],[Month]],"-",DetailsTable[[#This Row],[Year]]),"")</f>
        <v/>
      </c>
      <c r="U150" s="19" t="str">
        <f>IF(DetailsTable[[#This Row],[Positive Date]]&lt;&gt;"",IF(DetailsTable[[#This Row],[Recovered Date]]&lt;&gt;"",DATEDIF(DetailsTable[[#This Row],[Positive Date]],DetailsTable[[#This Row],[Recovered Date]],"D"),""),"")</f>
        <v/>
      </c>
      <c r="V150" s="19" t="str">
        <f>IF(DetailsTable[[#This Row],[Age]]&lt;&gt;"", VLOOKUP(ROUNDDOWN(DetailsTable[[#This Row],[Age]],-1)+1,AgeBandBasedDetails[[Start Age]:[Age Band]],3,FALSE),"")</f>
        <v/>
      </c>
    </row>
    <row r="151" spans="1:22" x14ac:dyDescent="0.25">
      <c r="A151" s="6" t="str">
        <f>IF(DetailsTable[[#This Row],[Person Name]]&lt;&gt;"",A150+1,"")</f>
        <v/>
      </c>
      <c r="B151" s="3"/>
      <c r="C151" s="3"/>
      <c r="D151" s="16"/>
      <c r="E151" s="3"/>
      <c r="F151" s="16"/>
      <c r="G151" s="16"/>
      <c r="H151" s="16"/>
      <c r="I151" s="16"/>
      <c r="J151" s="16"/>
      <c r="K151" s="16"/>
      <c r="L151" s="46"/>
      <c r="M151" s="40" t="str">
        <f>IF(DetailsTable[[#This Row],[Positive Date]]&lt;&gt;"", IF(DetailsTable[[#This Row],[Recovered Date]]="",IF(DetailsTable[[#This Row],[Deceased Date]]="","Yes","No"),"No"),"")</f>
        <v/>
      </c>
      <c r="N151" s="50" t="str">
        <f>IF(DetailsTable[[#This Row],[Flat No.]]&lt;&gt;"", VLOOKUP(DetailsTable[[#This Row],[Flat No.]],FlatsMappingTable[],4,FALSE),"")</f>
        <v/>
      </c>
      <c r="O151" s="22" t="str">
        <f>IF(DetailsTable[[#This Row],[Flat No.]]&lt;&gt;"", VLOOKUP(DetailsTable[[#This Row],[Flat No.]],FlatsMappingTable[],2,FALSE),"")</f>
        <v/>
      </c>
      <c r="P151" s="22" t="str">
        <f>IF(DetailsTable[[#This Row],[Flat No.]]&lt;&gt;"", VLOOKUP(DetailsTable[[#This Row],[Flat No.]],FlatsMappingTable[],3,FALSE),"")</f>
        <v/>
      </c>
      <c r="Q151" s="22" t="str">
        <f>IF(DetailsTable[[#This Row],[DOB]]&lt;&gt;"",IF(DetailsTable[[#This Row],[Positive Date]]&lt;&gt;"",DATEDIF(DetailsTable[[#This Row],[DOB]],DetailsTable[[#This Row],[Positive Date]],"Y"),""),"")</f>
        <v/>
      </c>
      <c r="R151" s="22" t="str">
        <f>IF(DetailsTable[[#This Row],[Positive Date]]&lt;&gt;"",YEAR(DetailsTable[[#This Row],[Positive Date]]),"")</f>
        <v/>
      </c>
      <c r="S151" s="19" t="str">
        <f>TEXT(IF(DetailsTable[[#This Row],[Positive Date]]&lt;&gt;"",MONTH(DetailsTable[[#This Row],[Positive Date]])*28,""),"mmm")</f>
        <v/>
      </c>
      <c r="T151" s="19" t="str">
        <f>IF(DetailsTable[[#This Row],[Month]]&lt;&gt;"", _xlfn.CONCAT(DetailsTable[[#This Row],[Month]],"-",DetailsTable[[#This Row],[Year]]),"")</f>
        <v/>
      </c>
      <c r="U151" s="19" t="str">
        <f>IF(DetailsTable[[#This Row],[Positive Date]]&lt;&gt;"",IF(DetailsTable[[#This Row],[Recovered Date]]&lt;&gt;"",DATEDIF(DetailsTable[[#This Row],[Positive Date]],DetailsTable[[#This Row],[Recovered Date]],"D"),""),"")</f>
        <v/>
      </c>
      <c r="V151" s="19" t="str">
        <f>IF(DetailsTable[[#This Row],[Age]]&lt;&gt;"", VLOOKUP(ROUNDDOWN(DetailsTable[[#This Row],[Age]],-1)+1,AgeBandBasedDetails[[Start Age]:[Age Band]],3,FALSE),"")</f>
        <v/>
      </c>
    </row>
    <row r="152" spans="1:22" x14ac:dyDescent="0.25">
      <c r="A152" s="6" t="str">
        <f>IF(DetailsTable[[#This Row],[Person Name]]&lt;&gt;"",A151+1,"")</f>
        <v/>
      </c>
      <c r="B152" s="3"/>
      <c r="C152" s="3"/>
      <c r="D152" s="16"/>
      <c r="E152" s="3"/>
      <c r="F152" s="16"/>
      <c r="G152" s="16"/>
      <c r="H152" s="16"/>
      <c r="I152" s="16"/>
      <c r="J152" s="16"/>
      <c r="K152" s="16"/>
      <c r="L152" s="46"/>
      <c r="M152" s="40" t="str">
        <f>IF(DetailsTable[[#This Row],[Positive Date]]&lt;&gt;"", IF(DetailsTable[[#This Row],[Recovered Date]]="",IF(DetailsTable[[#This Row],[Deceased Date]]="","Yes","No"),"No"),"")</f>
        <v/>
      </c>
      <c r="N152" s="50" t="str">
        <f>IF(DetailsTable[[#This Row],[Flat No.]]&lt;&gt;"", VLOOKUP(DetailsTable[[#This Row],[Flat No.]],FlatsMappingTable[],4,FALSE),"")</f>
        <v/>
      </c>
      <c r="O152" s="22" t="str">
        <f>IF(DetailsTable[[#This Row],[Flat No.]]&lt;&gt;"", VLOOKUP(DetailsTable[[#This Row],[Flat No.]],FlatsMappingTable[],2,FALSE),"")</f>
        <v/>
      </c>
      <c r="P152" s="22" t="str">
        <f>IF(DetailsTable[[#This Row],[Flat No.]]&lt;&gt;"", VLOOKUP(DetailsTable[[#This Row],[Flat No.]],FlatsMappingTable[],3,FALSE),"")</f>
        <v/>
      </c>
      <c r="Q152" s="22" t="str">
        <f>IF(DetailsTable[[#This Row],[DOB]]&lt;&gt;"",IF(DetailsTable[[#This Row],[Positive Date]]&lt;&gt;"",DATEDIF(DetailsTable[[#This Row],[DOB]],DetailsTable[[#This Row],[Positive Date]],"Y"),""),"")</f>
        <v/>
      </c>
      <c r="R152" s="22" t="str">
        <f>IF(DetailsTable[[#This Row],[Positive Date]]&lt;&gt;"",YEAR(DetailsTable[[#This Row],[Positive Date]]),"")</f>
        <v/>
      </c>
      <c r="S152" s="19" t="str">
        <f>TEXT(IF(DetailsTable[[#This Row],[Positive Date]]&lt;&gt;"",MONTH(DetailsTable[[#This Row],[Positive Date]])*28,""),"mmm")</f>
        <v/>
      </c>
      <c r="T152" s="19" t="str">
        <f>IF(DetailsTable[[#This Row],[Month]]&lt;&gt;"", _xlfn.CONCAT(DetailsTable[[#This Row],[Month]],"-",DetailsTable[[#This Row],[Year]]),"")</f>
        <v/>
      </c>
      <c r="U152" s="19" t="str">
        <f>IF(DetailsTable[[#This Row],[Positive Date]]&lt;&gt;"",IF(DetailsTable[[#This Row],[Recovered Date]]&lt;&gt;"",DATEDIF(DetailsTable[[#This Row],[Positive Date]],DetailsTable[[#This Row],[Recovered Date]],"D"),""),"")</f>
        <v/>
      </c>
      <c r="V152" s="19" t="str">
        <f>IF(DetailsTable[[#This Row],[Age]]&lt;&gt;"", VLOOKUP(ROUNDDOWN(DetailsTable[[#This Row],[Age]],-1)+1,AgeBandBasedDetails[[Start Age]:[Age Band]],3,FALSE),"")</f>
        <v/>
      </c>
    </row>
    <row r="153" spans="1:22" x14ac:dyDescent="0.25">
      <c r="A153" s="6" t="str">
        <f>IF(DetailsTable[[#This Row],[Person Name]]&lt;&gt;"",A152+1,"")</f>
        <v/>
      </c>
      <c r="B153" s="3"/>
      <c r="C153" s="3"/>
      <c r="D153" s="16"/>
      <c r="E153" s="3"/>
      <c r="F153" s="16"/>
      <c r="G153" s="16"/>
      <c r="H153" s="16"/>
      <c r="I153" s="16"/>
      <c r="J153" s="16"/>
      <c r="K153" s="16"/>
      <c r="L153" s="46"/>
      <c r="M153" s="40" t="str">
        <f>IF(DetailsTable[[#This Row],[Positive Date]]&lt;&gt;"", IF(DetailsTable[[#This Row],[Recovered Date]]="",IF(DetailsTable[[#This Row],[Deceased Date]]="","Yes","No"),"No"),"")</f>
        <v/>
      </c>
      <c r="N153" s="50" t="str">
        <f>IF(DetailsTable[[#This Row],[Flat No.]]&lt;&gt;"", VLOOKUP(DetailsTable[[#This Row],[Flat No.]],FlatsMappingTable[],4,FALSE),"")</f>
        <v/>
      </c>
      <c r="O153" s="22" t="str">
        <f>IF(DetailsTable[[#This Row],[Flat No.]]&lt;&gt;"", VLOOKUP(DetailsTable[[#This Row],[Flat No.]],FlatsMappingTable[],2,FALSE),"")</f>
        <v/>
      </c>
      <c r="P153" s="22" t="str">
        <f>IF(DetailsTable[[#This Row],[Flat No.]]&lt;&gt;"", VLOOKUP(DetailsTable[[#This Row],[Flat No.]],FlatsMappingTable[],3,FALSE),"")</f>
        <v/>
      </c>
      <c r="Q153" s="22" t="str">
        <f>IF(DetailsTable[[#This Row],[DOB]]&lt;&gt;"",IF(DetailsTable[[#This Row],[Positive Date]]&lt;&gt;"",DATEDIF(DetailsTable[[#This Row],[DOB]],DetailsTable[[#This Row],[Positive Date]],"Y"),""),"")</f>
        <v/>
      </c>
      <c r="R153" s="22" t="str">
        <f>IF(DetailsTable[[#This Row],[Positive Date]]&lt;&gt;"",YEAR(DetailsTable[[#This Row],[Positive Date]]),"")</f>
        <v/>
      </c>
      <c r="S153" s="19" t="str">
        <f>TEXT(IF(DetailsTable[[#This Row],[Positive Date]]&lt;&gt;"",MONTH(DetailsTable[[#This Row],[Positive Date]])*28,""),"mmm")</f>
        <v/>
      </c>
      <c r="T153" s="19" t="str">
        <f>IF(DetailsTable[[#This Row],[Month]]&lt;&gt;"", _xlfn.CONCAT(DetailsTable[[#This Row],[Month]],"-",DetailsTable[[#This Row],[Year]]),"")</f>
        <v/>
      </c>
      <c r="U153" s="19" t="str">
        <f>IF(DetailsTable[[#This Row],[Positive Date]]&lt;&gt;"",IF(DetailsTable[[#This Row],[Recovered Date]]&lt;&gt;"",DATEDIF(DetailsTable[[#This Row],[Positive Date]],DetailsTable[[#This Row],[Recovered Date]],"D"),""),"")</f>
        <v/>
      </c>
      <c r="V153" s="19" t="str">
        <f>IF(DetailsTable[[#This Row],[Age]]&lt;&gt;"", VLOOKUP(ROUNDDOWN(DetailsTable[[#This Row],[Age]],-1)+1,AgeBandBasedDetails[[Start Age]:[Age Band]],3,FALSE),"")</f>
        <v/>
      </c>
    </row>
    <row r="154" spans="1:22" x14ac:dyDescent="0.25">
      <c r="A154" s="6" t="str">
        <f>IF(DetailsTable[[#This Row],[Person Name]]&lt;&gt;"",A153+1,"")</f>
        <v/>
      </c>
      <c r="B154" s="3"/>
      <c r="C154" s="3"/>
      <c r="D154" s="16"/>
      <c r="E154" s="3"/>
      <c r="F154" s="16"/>
      <c r="G154" s="16"/>
      <c r="H154" s="16"/>
      <c r="I154" s="16"/>
      <c r="J154" s="16"/>
      <c r="K154" s="16"/>
      <c r="L154" s="46"/>
      <c r="M154" s="40" t="str">
        <f>IF(DetailsTable[[#This Row],[Positive Date]]&lt;&gt;"", IF(DetailsTable[[#This Row],[Recovered Date]]="",IF(DetailsTable[[#This Row],[Deceased Date]]="","Yes","No"),"No"),"")</f>
        <v/>
      </c>
      <c r="N154" s="50" t="str">
        <f>IF(DetailsTable[[#This Row],[Flat No.]]&lt;&gt;"", VLOOKUP(DetailsTable[[#This Row],[Flat No.]],FlatsMappingTable[],4,FALSE),"")</f>
        <v/>
      </c>
      <c r="O154" s="22" t="str">
        <f>IF(DetailsTable[[#This Row],[Flat No.]]&lt;&gt;"", VLOOKUP(DetailsTable[[#This Row],[Flat No.]],FlatsMappingTable[],2,FALSE),"")</f>
        <v/>
      </c>
      <c r="P154" s="22" t="str">
        <f>IF(DetailsTable[[#This Row],[Flat No.]]&lt;&gt;"", VLOOKUP(DetailsTable[[#This Row],[Flat No.]],FlatsMappingTable[],3,FALSE),"")</f>
        <v/>
      </c>
      <c r="Q154" s="22" t="str">
        <f>IF(DetailsTable[[#This Row],[DOB]]&lt;&gt;"",IF(DetailsTable[[#This Row],[Positive Date]]&lt;&gt;"",DATEDIF(DetailsTable[[#This Row],[DOB]],DetailsTable[[#This Row],[Positive Date]],"Y"),""),"")</f>
        <v/>
      </c>
      <c r="R154" s="22" t="str">
        <f>IF(DetailsTable[[#This Row],[Positive Date]]&lt;&gt;"",YEAR(DetailsTable[[#This Row],[Positive Date]]),"")</f>
        <v/>
      </c>
      <c r="S154" s="19" t="str">
        <f>TEXT(IF(DetailsTable[[#This Row],[Positive Date]]&lt;&gt;"",MONTH(DetailsTable[[#This Row],[Positive Date]])*28,""),"mmm")</f>
        <v/>
      </c>
      <c r="T154" s="19" t="str">
        <f>IF(DetailsTable[[#This Row],[Month]]&lt;&gt;"", _xlfn.CONCAT(DetailsTable[[#This Row],[Month]],"-",DetailsTable[[#This Row],[Year]]),"")</f>
        <v/>
      </c>
      <c r="U154" s="19" t="str">
        <f>IF(DetailsTable[[#This Row],[Positive Date]]&lt;&gt;"",IF(DetailsTable[[#This Row],[Recovered Date]]&lt;&gt;"",DATEDIF(DetailsTable[[#This Row],[Positive Date]],DetailsTable[[#This Row],[Recovered Date]],"D"),""),"")</f>
        <v/>
      </c>
      <c r="V154" s="19" t="str">
        <f>IF(DetailsTable[[#This Row],[Age]]&lt;&gt;"", VLOOKUP(ROUNDDOWN(DetailsTable[[#This Row],[Age]],-1)+1,AgeBandBasedDetails[[Start Age]:[Age Band]],3,FALSE),"")</f>
        <v/>
      </c>
    </row>
    <row r="155" spans="1:22" x14ac:dyDescent="0.25">
      <c r="A155" s="6" t="str">
        <f>IF(DetailsTable[[#This Row],[Person Name]]&lt;&gt;"",A154+1,"")</f>
        <v/>
      </c>
      <c r="B155" s="3"/>
      <c r="C155" s="3"/>
      <c r="D155" s="16"/>
      <c r="E155" s="3"/>
      <c r="F155" s="16"/>
      <c r="G155" s="16"/>
      <c r="H155" s="16"/>
      <c r="I155" s="16"/>
      <c r="J155" s="16"/>
      <c r="K155" s="16"/>
      <c r="L155" s="46"/>
      <c r="M155" s="40" t="str">
        <f>IF(DetailsTable[[#This Row],[Positive Date]]&lt;&gt;"", IF(DetailsTable[[#This Row],[Recovered Date]]="",IF(DetailsTable[[#This Row],[Deceased Date]]="","Yes","No"),"No"),"")</f>
        <v/>
      </c>
      <c r="N155" s="50" t="str">
        <f>IF(DetailsTable[[#This Row],[Flat No.]]&lt;&gt;"", VLOOKUP(DetailsTable[[#This Row],[Flat No.]],FlatsMappingTable[],4,FALSE),"")</f>
        <v/>
      </c>
      <c r="O155" s="22" t="str">
        <f>IF(DetailsTable[[#This Row],[Flat No.]]&lt;&gt;"", VLOOKUP(DetailsTable[[#This Row],[Flat No.]],FlatsMappingTable[],2,FALSE),"")</f>
        <v/>
      </c>
      <c r="P155" s="22" t="str">
        <f>IF(DetailsTable[[#This Row],[Flat No.]]&lt;&gt;"", VLOOKUP(DetailsTable[[#This Row],[Flat No.]],FlatsMappingTable[],3,FALSE),"")</f>
        <v/>
      </c>
      <c r="Q155" s="22" t="str">
        <f>IF(DetailsTable[[#This Row],[DOB]]&lt;&gt;"",IF(DetailsTable[[#This Row],[Positive Date]]&lt;&gt;"",DATEDIF(DetailsTable[[#This Row],[DOB]],DetailsTable[[#This Row],[Positive Date]],"Y"),""),"")</f>
        <v/>
      </c>
      <c r="R155" s="22" t="str">
        <f>IF(DetailsTable[[#This Row],[Positive Date]]&lt;&gt;"",YEAR(DetailsTable[[#This Row],[Positive Date]]),"")</f>
        <v/>
      </c>
      <c r="S155" s="19" t="str">
        <f>TEXT(IF(DetailsTable[[#This Row],[Positive Date]]&lt;&gt;"",MONTH(DetailsTable[[#This Row],[Positive Date]])*28,""),"mmm")</f>
        <v/>
      </c>
      <c r="T155" s="19" t="str">
        <f>IF(DetailsTable[[#This Row],[Month]]&lt;&gt;"", _xlfn.CONCAT(DetailsTable[[#This Row],[Month]],"-",DetailsTable[[#This Row],[Year]]),"")</f>
        <v/>
      </c>
      <c r="U155" s="19" t="str">
        <f>IF(DetailsTable[[#This Row],[Positive Date]]&lt;&gt;"",IF(DetailsTable[[#This Row],[Recovered Date]]&lt;&gt;"",DATEDIF(DetailsTable[[#This Row],[Positive Date]],DetailsTable[[#This Row],[Recovered Date]],"D"),""),"")</f>
        <v/>
      </c>
      <c r="V155" s="19" t="str">
        <f>IF(DetailsTable[[#This Row],[Age]]&lt;&gt;"", VLOOKUP(ROUNDDOWN(DetailsTable[[#This Row],[Age]],-1)+1,AgeBandBasedDetails[[Start Age]:[Age Band]],3,FALSE),"")</f>
        <v/>
      </c>
    </row>
    <row r="156" spans="1:22" x14ac:dyDescent="0.25">
      <c r="A156" s="6" t="str">
        <f>IF(DetailsTable[[#This Row],[Person Name]]&lt;&gt;"",A155+1,"")</f>
        <v/>
      </c>
      <c r="B156" s="3"/>
      <c r="C156" s="3"/>
      <c r="D156" s="16"/>
      <c r="E156" s="3"/>
      <c r="F156" s="16"/>
      <c r="G156" s="16"/>
      <c r="H156" s="16"/>
      <c r="I156" s="16"/>
      <c r="J156" s="16"/>
      <c r="K156" s="16"/>
      <c r="L156" s="46"/>
      <c r="M156" s="40" t="str">
        <f>IF(DetailsTable[[#This Row],[Positive Date]]&lt;&gt;"", IF(DetailsTable[[#This Row],[Recovered Date]]="",IF(DetailsTable[[#This Row],[Deceased Date]]="","Yes","No"),"No"),"")</f>
        <v/>
      </c>
      <c r="N156" s="50" t="str">
        <f>IF(DetailsTable[[#This Row],[Flat No.]]&lt;&gt;"", VLOOKUP(DetailsTable[[#This Row],[Flat No.]],FlatsMappingTable[],4,FALSE),"")</f>
        <v/>
      </c>
      <c r="O156" s="22" t="str">
        <f>IF(DetailsTable[[#This Row],[Flat No.]]&lt;&gt;"", VLOOKUP(DetailsTable[[#This Row],[Flat No.]],FlatsMappingTable[],2,FALSE),"")</f>
        <v/>
      </c>
      <c r="P156" s="22" t="str">
        <f>IF(DetailsTable[[#This Row],[Flat No.]]&lt;&gt;"", VLOOKUP(DetailsTable[[#This Row],[Flat No.]],FlatsMappingTable[],3,FALSE),"")</f>
        <v/>
      </c>
      <c r="Q156" s="22" t="str">
        <f>IF(DetailsTable[[#This Row],[DOB]]&lt;&gt;"",IF(DetailsTable[[#This Row],[Positive Date]]&lt;&gt;"",DATEDIF(DetailsTable[[#This Row],[DOB]],DetailsTable[[#This Row],[Positive Date]],"Y"),""),"")</f>
        <v/>
      </c>
      <c r="R156" s="22" t="str">
        <f>IF(DetailsTable[[#This Row],[Positive Date]]&lt;&gt;"",YEAR(DetailsTable[[#This Row],[Positive Date]]),"")</f>
        <v/>
      </c>
      <c r="S156" s="19" t="str">
        <f>TEXT(IF(DetailsTable[[#This Row],[Positive Date]]&lt;&gt;"",MONTH(DetailsTable[[#This Row],[Positive Date]])*28,""),"mmm")</f>
        <v/>
      </c>
      <c r="T156" s="19" t="str">
        <f>IF(DetailsTable[[#This Row],[Month]]&lt;&gt;"", _xlfn.CONCAT(DetailsTable[[#This Row],[Month]],"-",DetailsTable[[#This Row],[Year]]),"")</f>
        <v/>
      </c>
      <c r="U156" s="19" t="str">
        <f>IF(DetailsTable[[#This Row],[Positive Date]]&lt;&gt;"",IF(DetailsTable[[#This Row],[Recovered Date]]&lt;&gt;"",DATEDIF(DetailsTable[[#This Row],[Positive Date]],DetailsTable[[#This Row],[Recovered Date]],"D"),""),"")</f>
        <v/>
      </c>
      <c r="V156" s="19" t="str">
        <f>IF(DetailsTable[[#This Row],[Age]]&lt;&gt;"", VLOOKUP(ROUNDDOWN(DetailsTable[[#This Row],[Age]],-1)+1,AgeBandBasedDetails[[Start Age]:[Age Band]],3,FALSE),"")</f>
        <v/>
      </c>
    </row>
    <row r="157" spans="1:22" x14ac:dyDescent="0.25">
      <c r="A157" s="6" t="str">
        <f>IF(DetailsTable[[#This Row],[Person Name]]&lt;&gt;"",A156+1,"")</f>
        <v/>
      </c>
      <c r="B157" s="3"/>
      <c r="C157" s="3"/>
      <c r="D157" s="16"/>
      <c r="E157" s="3"/>
      <c r="F157" s="16"/>
      <c r="G157" s="16"/>
      <c r="H157" s="16"/>
      <c r="I157" s="16"/>
      <c r="J157" s="16"/>
      <c r="K157" s="16"/>
      <c r="L157" s="46"/>
      <c r="M157" s="40" t="str">
        <f>IF(DetailsTable[[#This Row],[Positive Date]]&lt;&gt;"", IF(DetailsTable[[#This Row],[Recovered Date]]="",IF(DetailsTable[[#This Row],[Deceased Date]]="","Yes","No"),"No"),"")</f>
        <v/>
      </c>
      <c r="N157" s="50" t="str">
        <f>IF(DetailsTable[[#This Row],[Flat No.]]&lt;&gt;"", VLOOKUP(DetailsTable[[#This Row],[Flat No.]],FlatsMappingTable[],4,FALSE),"")</f>
        <v/>
      </c>
      <c r="O157" s="22" t="str">
        <f>IF(DetailsTable[[#This Row],[Flat No.]]&lt;&gt;"", VLOOKUP(DetailsTable[[#This Row],[Flat No.]],FlatsMappingTable[],2,FALSE),"")</f>
        <v/>
      </c>
      <c r="P157" s="22" t="str">
        <f>IF(DetailsTable[[#This Row],[Flat No.]]&lt;&gt;"", VLOOKUP(DetailsTable[[#This Row],[Flat No.]],FlatsMappingTable[],3,FALSE),"")</f>
        <v/>
      </c>
      <c r="Q157" s="22" t="str">
        <f>IF(DetailsTable[[#This Row],[DOB]]&lt;&gt;"",IF(DetailsTable[[#This Row],[Positive Date]]&lt;&gt;"",DATEDIF(DetailsTable[[#This Row],[DOB]],DetailsTable[[#This Row],[Positive Date]],"Y"),""),"")</f>
        <v/>
      </c>
      <c r="R157" s="22" t="str">
        <f>IF(DetailsTable[[#This Row],[Positive Date]]&lt;&gt;"",YEAR(DetailsTable[[#This Row],[Positive Date]]),"")</f>
        <v/>
      </c>
      <c r="S157" s="19" t="str">
        <f>TEXT(IF(DetailsTable[[#This Row],[Positive Date]]&lt;&gt;"",MONTH(DetailsTable[[#This Row],[Positive Date]])*28,""),"mmm")</f>
        <v/>
      </c>
      <c r="T157" s="19" t="str">
        <f>IF(DetailsTable[[#This Row],[Month]]&lt;&gt;"", _xlfn.CONCAT(DetailsTable[[#This Row],[Month]],"-",DetailsTable[[#This Row],[Year]]),"")</f>
        <v/>
      </c>
      <c r="U157" s="19" t="str">
        <f>IF(DetailsTable[[#This Row],[Positive Date]]&lt;&gt;"",IF(DetailsTable[[#This Row],[Recovered Date]]&lt;&gt;"",DATEDIF(DetailsTable[[#This Row],[Positive Date]],DetailsTable[[#This Row],[Recovered Date]],"D"),""),"")</f>
        <v/>
      </c>
      <c r="V157" s="19" t="str">
        <f>IF(DetailsTable[[#This Row],[Age]]&lt;&gt;"", VLOOKUP(ROUNDDOWN(DetailsTable[[#This Row],[Age]],-1)+1,AgeBandBasedDetails[[Start Age]:[Age Band]],3,FALSE),"")</f>
        <v/>
      </c>
    </row>
    <row r="158" spans="1:22" x14ac:dyDescent="0.25">
      <c r="A158" s="6" t="str">
        <f>IF(DetailsTable[[#This Row],[Person Name]]&lt;&gt;"",A157+1,"")</f>
        <v/>
      </c>
      <c r="B158" s="3"/>
      <c r="C158" s="3"/>
      <c r="D158" s="16"/>
      <c r="E158" s="3"/>
      <c r="F158" s="16"/>
      <c r="G158" s="16"/>
      <c r="H158" s="16"/>
      <c r="I158" s="16"/>
      <c r="J158" s="16"/>
      <c r="K158" s="16"/>
      <c r="L158" s="46"/>
      <c r="M158" s="40" t="str">
        <f>IF(DetailsTable[[#This Row],[Positive Date]]&lt;&gt;"", IF(DetailsTable[[#This Row],[Recovered Date]]="",IF(DetailsTable[[#This Row],[Deceased Date]]="","Yes","No"),"No"),"")</f>
        <v/>
      </c>
      <c r="N158" s="50" t="str">
        <f>IF(DetailsTable[[#This Row],[Flat No.]]&lt;&gt;"", VLOOKUP(DetailsTable[[#This Row],[Flat No.]],FlatsMappingTable[],4,FALSE),"")</f>
        <v/>
      </c>
      <c r="O158" s="22" t="str">
        <f>IF(DetailsTable[[#This Row],[Flat No.]]&lt;&gt;"", VLOOKUP(DetailsTable[[#This Row],[Flat No.]],FlatsMappingTable[],2,FALSE),"")</f>
        <v/>
      </c>
      <c r="P158" s="22" t="str">
        <f>IF(DetailsTable[[#This Row],[Flat No.]]&lt;&gt;"", VLOOKUP(DetailsTable[[#This Row],[Flat No.]],FlatsMappingTable[],3,FALSE),"")</f>
        <v/>
      </c>
      <c r="Q158" s="22" t="str">
        <f>IF(DetailsTable[[#This Row],[DOB]]&lt;&gt;"",IF(DetailsTable[[#This Row],[Positive Date]]&lt;&gt;"",DATEDIF(DetailsTable[[#This Row],[DOB]],DetailsTable[[#This Row],[Positive Date]],"Y"),""),"")</f>
        <v/>
      </c>
      <c r="R158" s="22" t="str">
        <f>IF(DetailsTable[[#This Row],[Positive Date]]&lt;&gt;"",YEAR(DetailsTable[[#This Row],[Positive Date]]),"")</f>
        <v/>
      </c>
      <c r="S158" s="19" t="str">
        <f>TEXT(IF(DetailsTable[[#This Row],[Positive Date]]&lt;&gt;"",MONTH(DetailsTable[[#This Row],[Positive Date]])*28,""),"mmm")</f>
        <v/>
      </c>
      <c r="T158" s="19" t="str">
        <f>IF(DetailsTable[[#This Row],[Month]]&lt;&gt;"", _xlfn.CONCAT(DetailsTable[[#This Row],[Month]],"-",DetailsTable[[#This Row],[Year]]),"")</f>
        <v/>
      </c>
      <c r="U158" s="19" t="str">
        <f>IF(DetailsTable[[#This Row],[Positive Date]]&lt;&gt;"",IF(DetailsTable[[#This Row],[Recovered Date]]&lt;&gt;"",DATEDIF(DetailsTable[[#This Row],[Positive Date]],DetailsTable[[#This Row],[Recovered Date]],"D"),""),"")</f>
        <v/>
      </c>
      <c r="V158" s="19" t="str">
        <f>IF(DetailsTable[[#This Row],[Age]]&lt;&gt;"", VLOOKUP(ROUNDDOWN(DetailsTable[[#This Row],[Age]],-1)+1,AgeBandBasedDetails[[Start Age]:[Age Band]],3,FALSE),"")</f>
        <v/>
      </c>
    </row>
    <row r="159" spans="1:22" x14ac:dyDescent="0.25">
      <c r="A159" s="6" t="str">
        <f>IF(DetailsTable[[#This Row],[Person Name]]&lt;&gt;"",A158+1,"")</f>
        <v/>
      </c>
      <c r="B159" s="3"/>
      <c r="C159" s="3"/>
      <c r="D159" s="16"/>
      <c r="E159" s="3"/>
      <c r="F159" s="16"/>
      <c r="G159" s="16"/>
      <c r="H159" s="16"/>
      <c r="I159" s="16"/>
      <c r="J159" s="16"/>
      <c r="K159" s="16"/>
      <c r="L159" s="46"/>
      <c r="M159" s="40" t="str">
        <f>IF(DetailsTable[[#This Row],[Positive Date]]&lt;&gt;"", IF(DetailsTable[[#This Row],[Recovered Date]]="",IF(DetailsTable[[#This Row],[Deceased Date]]="","Yes","No"),"No"),"")</f>
        <v/>
      </c>
      <c r="N159" s="50" t="str">
        <f>IF(DetailsTable[[#This Row],[Flat No.]]&lt;&gt;"", VLOOKUP(DetailsTable[[#This Row],[Flat No.]],FlatsMappingTable[],4,FALSE),"")</f>
        <v/>
      </c>
      <c r="O159" s="22" t="str">
        <f>IF(DetailsTable[[#This Row],[Flat No.]]&lt;&gt;"", VLOOKUP(DetailsTable[[#This Row],[Flat No.]],FlatsMappingTable[],2,FALSE),"")</f>
        <v/>
      </c>
      <c r="P159" s="22" t="str">
        <f>IF(DetailsTable[[#This Row],[Flat No.]]&lt;&gt;"", VLOOKUP(DetailsTable[[#This Row],[Flat No.]],FlatsMappingTable[],3,FALSE),"")</f>
        <v/>
      </c>
      <c r="Q159" s="22" t="str">
        <f>IF(DetailsTable[[#This Row],[DOB]]&lt;&gt;"",IF(DetailsTable[[#This Row],[Positive Date]]&lt;&gt;"",DATEDIF(DetailsTable[[#This Row],[DOB]],DetailsTable[[#This Row],[Positive Date]],"Y"),""),"")</f>
        <v/>
      </c>
      <c r="R159" s="22" t="str">
        <f>IF(DetailsTable[[#This Row],[Positive Date]]&lt;&gt;"",YEAR(DetailsTable[[#This Row],[Positive Date]]),"")</f>
        <v/>
      </c>
      <c r="S159" s="19" t="str">
        <f>TEXT(IF(DetailsTable[[#This Row],[Positive Date]]&lt;&gt;"",MONTH(DetailsTable[[#This Row],[Positive Date]])*28,""),"mmm")</f>
        <v/>
      </c>
      <c r="T159" s="19" t="str">
        <f>IF(DetailsTable[[#This Row],[Month]]&lt;&gt;"", _xlfn.CONCAT(DetailsTable[[#This Row],[Month]],"-",DetailsTable[[#This Row],[Year]]),"")</f>
        <v/>
      </c>
      <c r="U159" s="19" t="str">
        <f>IF(DetailsTable[[#This Row],[Positive Date]]&lt;&gt;"",IF(DetailsTable[[#This Row],[Recovered Date]]&lt;&gt;"",DATEDIF(DetailsTable[[#This Row],[Positive Date]],DetailsTable[[#This Row],[Recovered Date]],"D"),""),"")</f>
        <v/>
      </c>
      <c r="V159" s="19" t="str">
        <f>IF(DetailsTable[[#This Row],[Age]]&lt;&gt;"", VLOOKUP(ROUNDDOWN(DetailsTable[[#This Row],[Age]],-1)+1,AgeBandBasedDetails[[Start Age]:[Age Band]],3,FALSE),"")</f>
        <v/>
      </c>
    </row>
    <row r="160" spans="1:22" x14ac:dyDescent="0.25">
      <c r="A160" s="6" t="str">
        <f>IF(DetailsTable[[#This Row],[Person Name]]&lt;&gt;"",A159+1,"")</f>
        <v/>
      </c>
      <c r="B160" s="3"/>
      <c r="C160" s="3"/>
      <c r="D160" s="16"/>
      <c r="E160" s="3"/>
      <c r="F160" s="16"/>
      <c r="G160" s="16"/>
      <c r="H160" s="16"/>
      <c r="I160" s="16"/>
      <c r="J160" s="16"/>
      <c r="K160" s="16"/>
      <c r="L160" s="46"/>
      <c r="M160" s="40" t="str">
        <f>IF(DetailsTable[[#This Row],[Positive Date]]&lt;&gt;"", IF(DetailsTable[[#This Row],[Recovered Date]]="",IF(DetailsTable[[#This Row],[Deceased Date]]="","Yes","No"),"No"),"")</f>
        <v/>
      </c>
      <c r="N160" s="50" t="str">
        <f>IF(DetailsTable[[#This Row],[Flat No.]]&lt;&gt;"", VLOOKUP(DetailsTable[[#This Row],[Flat No.]],FlatsMappingTable[],4,FALSE),"")</f>
        <v/>
      </c>
      <c r="O160" s="22" t="str">
        <f>IF(DetailsTable[[#This Row],[Flat No.]]&lt;&gt;"", VLOOKUP(DetailsTable[[#This Row],[Flat No.]],FlatsMappingTable[],2,FALSE),"")</f>
        <v/>
      </c>
      <c r="P160" s="22" t="str">
        <f>IF(DetailsTable[[#This Row],[Flat No.]]&lt;&gt;"", VLOOKUP(DetailsTable[[#This Row],[Flat No.]],FlatsMappingTable[],3,FALSE),"")</f>
        <v/>
      </c>
      <c r="Q160" s="22" t="str">
        <f>IF(DetailsTable[[#This Row],[DOB]]&lt;&gt;"",IF(DetailsTable[[#This Row],[Positive Date]]&lt;&gt;"",DATEDIF(DetailsTable[[#This Row],[DOB]],DetailsTable[[#This Row],[Positive Date]],"Y"),""),"")</f>
        <v/>
      </c>
      <c r="R160" s="22" t="str">
        <f>IF(DetailsTable[[#This Row],[Positive Date]]&lt;&gt;"",YEAR(DetailsTable[[#This Row],[Positive Date]]),"")</f>
        <v/>
      </c>
      <c r="S160" s="19" t="str">
        <f>TEXT(IF(DetailsTable[[#This Row],[Positive Date]]&lt;&gt;"",MONTH(DetailsTable[[#This Row],[Positive Date]])*28,""),"mmm")</f>
        <v/>
      </c>
      <c r="T160" s="19" t="str">
        <f>IF(DetailsTable[[#This Row],[Month]]&lt;&gt;"", _xlfn.CONCAT(DetailsTable[[#This Row],[Month]],"-",DetailsTable[[#This Row],[Year]]),"")</f>
        <v/>
      </c>
      <c r="U160" s="19" t="str">
        <f>IF(DetailsTable[[#This Row],[Positive Date]]&lt;&gt;"",IF(DetailsTable[[#This Row],[Recovered Date]]&lt;&gt;"",DATEDIF(DetailsTable[[#This Row],[Positive Date]],DetailsTable[[#This Row],[Recovered Date]],"D"),""),"")</f>
        <v/>
      </c>
      <c r="V160" s="19" t="str">
        <f>IF(DetailsTable[[#This Row],[Age]]&lt;&gt;"", VLOOKUP(ROUNDDOWN(DetailsTable[[#This Row],[Age]],-1)+1,AgeBandBasedDetails[[Start Age]:[Age Band]],3,FALSE),"")</f>
        <v/>
      </c>
    </row>
    <row r="161" spans="1:22" x14ac:dyDescent="0.25">
      <c r="A161" s="6" t="str">
        <f>IF(DetailsTable[[#This Row],[Person Name]]&lt;&gt;"",A160+1,"")</f>
        <v/>
      </c>
      <c r="B161" s="3"/>
      <c r="C161" s="3"/>
      <c r="D161" s="16"/>
      <c r="E161" s="3"/>
      <c r="F161" s="16"/>
      <c r="G161" s="16"/>
      <c r="H161" s="16"/>
      <c r="I161" s="16"/>
      <c r="J161" s="16"/>
      <c r="K161" s="16"/>
      <c r="L161" s="46"/>
      <c r="M161" s="40" t="str">
        <f>IF(DetailsTable[[#This Row],[Positive Date]]&lt;&gt;"", IF(DetailsTable[[#This Row],[Recovered Date]]="",IF(DetailsTable[[#This Row],[Deceased Date]]="","Yes","No"),"No"),"")</f>
        <v/>
      </c>
      <c r="N161" s="50" t="str">
        <f>IF(DetailsTable[[#This Row],[Flat No.]]&lt;&gt;"", VLOOKUP(DetailsTable[[#This Row],[Flat No.]],FlatsMappingTable[],4,FALSE),"")</f>
        <v/>
      </c>
      <c r="O161" s="22" t="str">
        <f>IF(DetailsTable[[#This Row],[Flat No.]]&lt;&gt;"", VLOOKUP(DetailsTable[[#This Row],[Flat No.]],FlatsMappingTable[],2,FALSE),"")</f>
        <v/>
      </c>
      <c r="P161" s="22" t="str">
        <f>IF(DetailsTable[[#This Row],[Flat No.]]&lt;&gt;"", VLOOKUP(DetailsTable[[#This Row],[Flat No.]],FlatsMappingTable[],3,FALSE),"")</f>
        <v/>
      </c>
      <c r="Q161" s="22" t="str">
        <f>IF(DetailsTable[[#This Row],[DOB]]&lt;&gt;"",IF(DetailsTable[[#This Row],[Positive Date]]&lt;&gt;"",DATEDIF(DetailsTable[[#This Row],[DOB]],DetailsTable[[#This Row],[Positive Date]],"Y"),""),"")</f>
        <v/>
      </c>
      <c r="R161" s="22" t="str">
        <f>IF(DetailsTable[[#This Row],[Positive Date]]&lt;&gt;"",YEAR(DetailsTable[[#This Row],[Positive Date]]),"")</f>
        <v/>
      </c>
      <c r="S161" s="19" t="str">
        <f>TEXT(IF(DetailsTable[[#This Row],[Positive Date]]&lt;&gt;"",MONTH(DetailsTable[[#This Row],[Positive Date]])*28,""),"mmm")</f>
        <v/>
      </c>
      <c r="T161" s="19" t="str">
        <f>IF(DetailsTable[[#This Row],[Month]]&lt;&gt;"", _xlfn.CONCAT(DetailsTable[[#This Row],[Month]],"-",DetailsTable[[#This Row],[Year]]),"")</f>
        <v/>
      </c>
      <c r="U161" s="19" t="str">
        <f>IF(DetailsTable[[#This Row],[Positive Date]]&lt;&gt;"",IF(DetailsTable[[#This Row],[Recovered Date]]&lt;&gt;"",DATEDIF(DetailsTable[[#This Row],[Positive Date]],DetailsTable[[#This Row],[Recovered Date]],"D"),""),"")</f>
        <v/>
      </c>
      <c r="V161" s="19" t="str">
        <f>IF(DetailsTable[[#This Row],[Age]]&lt;&gt;"", VLOOKUP(ROUNDDOWN(DetailsTable[[#This Row],[Age]],-1)+1,AgeBandBasedDetails[[Start Age]:[Age Band]],3,FALSE),"")</f>
        <v/>
      </c>
    </row>
    <row r="162" spans="1:22" x14ac:dyDescent="0.25">
      <c r="A162" s="6" t="str">
        <f>IF(DetailsTable[[#This Row],[Person Name]]&lt;&gt;"",A161+1,"")</f>
        <v/>
      </c>
      <c r="B162" s="3"/>
      <c r="C162" s="3"/>
      <c r="D162" s="16"/>
      <c r="E162" s="3"/>
      <c r="F162" s="16"/>
      <c r="G162" s="16"/>
      <c r="H162" s="16"/>
      <c r="I162" s="16"/>
      <c r="J162" s="16"/>
      <c r="K162" s="16"/>
      <c r="L162" s="46"/>
      <c r="M162" s="40" t="str">
        <f>IF(DetailsTable[[#This Row],[Positive Date]]&lt;&gt;"", IF(DetailsTable[[#This Row],[Recovered Date]]="",IF(DetailsTable[[#This Row],[Deceased Date]]="","Yes","No"),"No"),"")</f>
        <v/>
      </c>
      <c r="N162" s="50" t="str">
        <f>IF(DetailsTable[[#This Row],[Flat No.]]&lt;&gt;"", VLOOKUP(DetailsTable[[#This Row],[Flat No.]],FlatsMappingTable[],4,FALSE),"")</f>
        <v/>
      </c>
      <c r="O162" s="22" t="str">
        <f>IF(DetailsTable[[#This Row],[Flat No.]]&lt;&gt;"", VLOOKUP(DetailsTable[[#This Row],[Flat No.]],FlatsMappingTable[],2,FALSE),"")</f>
        <v/>
      </c>
      <c r="P162" s="22" t="str">
        <f>IF(DetailsTable[[#This Row],[Flat No.]]&lt;&gt;"", VLOOKUP(DetailsTable[[#This Row],[Flat No.]],FlatsMappingTable[],3,FALSE),"")</f>
        <v/>
      </c>
      <c r="Q162" s="22" t="str">
        <f>IF(DetailsTable[[#This Row],[DOB]]&lt;&gt;"",IF(DetailsTable[[#This Row],[Positive Date]]&lt;&gt;"",DATEDIF(DetailsTable[[#This Row],[DOB]],DetailsTable[[#This Row],[Positive Date]],"Y"),""),"")</f>
        <v/>
      </c>
      <c r="R162" s="22" t="str">
        <f>IF(DetailsTable[[#This Row],[Positive Date]]&lt;&gt;"",YEAR(DetailsTable[[#This Row],[Positive Date]]),"")</f>
        <v/>
      </c>
      <c r="S162" s="19" t="str">
        <f>TEXT(IF(DetailsTable[[#This Row],[Positive Date]]&lt;&gt;"",MONTH(DetailsTable[[#This Row],[Positive Date]])*28,""),"mmm")</f>
        <v/>
      </c>
      <c r="T162" s="19" t="str">
        <f>IF(DetailsTable[[#This Row],[Month]]&lt;&gt;"", _xlfn.CONCAT(DetailsTable[[#This Row],[Month]],"-",DetailsTable[[#This Row],[Year]]),"")</f>
        <v/>
      </c>
      <c r="U162" s="19" t="str">
        <f>IF(DetailsTable[[#This Row],[Positive Date]]&lt;&gt;"",IF(DetailsTable[[#This Row],[Recovered Date]]&lt;&gt;"",DATEDIF(DetailsTable[[#This Row],[Positive Date]],DetailsTable[[#This Row],[Recovered Date]],"D"),""),"")</f>
        <v/>
      </c>
      <c r="V162" s="19" t="str">
        <f>IF(DetailsTable[[#This Row],[Age]]&lt;&gt;"", VLOOKUP(ROUNDDOWN(DetailsTable[[#This Row],[Age]],-1)+1,AgeBandBasedDetails[[Start Age]:[Age Band]],3,FALSE),"")</f>
        <v/>
      </c>
    </row>
    <row r="163" spans="1:22" x14ac:dyDescent="0.25">
      <c r="A163" s="6" t="str">
        <f>IF(DetailsTable[[#This Row],[Person Name]]&lt;&gt;"",A162+1,"")</f>
        <v/>
      </c>
      <c r="B163" s="3"/>
      <c r="C163" s="3"/>
      <c r="D163" s="16"/>
      <c r="E163" s="3"/>
      <c r="F163" s="16"/>
      <c r="G163" s="16"/>
      <c r="H163" s="16"/>
      <c r="I163" s="16"/>
      <c r="J163" s="16"/>
      <c r="K163" s="16"/>
      <c r="L163" s="46"/>
      <c r="M163" s="40" t="str">
        <f>IF(DetailsTable[[#This Row],[Positive Date]]&lt;&gt;"", IF(DetailsTable[[#This Row],[Recovered Date]]="",IF(DetailsTable[[#This Row],[Deceased Date]]="","Yes","No"),"No"),"")</f>
        <v/>
      </c>
      <c r="N163" s="50" t="str">
        <f>IF(DetailsTable[[#This Row],[Flat No.]]&lt;&gt;"", VLOOKUP(DetailsTable[[#This Row],[Flat No.]],FlatsMappingTable[],4,FALSE),"")</f>
        <v/>
      </c>
      <c r="O163" s="22" t="str">
        <f>IF(DetailsTable[[#This Row],[Flat No.]]&lt;&gt;"", VLOOKUP(DetailsTable[[#This Row],[Flat No.]],FlatsMappingTable[],2,FALSE),"")</f>
        <v/>
      </c>
      <c r="P163" s="22" t="str">
        <f>IF(DetailsTable[[#This Row],[Flat No.]]&lt;&gt;"", VLOOKUP(DetailsTable[[#This Row],[Flat No.]],FlatsMappingTable[],3,FALSE),"")</f>
        <v/>
      </c>
      <c r="Q163" s="22" t="str">
        <f>IF(DetailsTable[[#This Row],[DOB]]&lt;&gt;"",IF(DetailsTable[[#This Row],[Positive Date]]&lt;&gt;"",DATEDIF(DetailsTable[[#This Row],[DOB]],DetailsTable[[#This Row],[Positive Date]],"Y"),""),"")</f>
        <v/>
      </c>
      <c r="R163" s="22" t="str">
        <f>IF(DetailsTable[[#This Row],[Positive Date]]&lt;&gt;"",YEAR(DetailsTable[[#This Row],[Positive Date]]),"")</f>
        <v/>
      </c>
      <c r="S163" s="19" t="str">
        <f>TEXT(IF(DetailsTable[[#This Row],[Positive Date]]&lt;&gt;"",MONTH(DetailsTable[[#This Row],[Positive Date]])*28,""),"mmm")</f>
        <v/>
      </c>
      <c r="T163" s="19" t="str">
        <f>IF(DetailsTable[[#This Row],[Month]]&lt;&gt;"", _xlfn.CONCAT(DetailsTable[[#This Row],[Month]],"-",DetailsTable[[#This Row],[Year]]),"")</f>
        <v/>
      </c>
      <c r="U163" s="19" t="str">
        <f>IF(DetailsTable[[#This Row],[Positive Date]]&lt;&gt;"",IF(DetailsTable[[#This Row],[Recovered Date]]&lt;&gt;"",DATEDIF(DetailsTable[[#This Row],[Positive Date]],DetailsTable[[#This Row],[Recovered Date]],"D"),""),"")</f>
        <v/>
      </c>
      <c r="V163" s="19" t="str">
        <f>IF(DetailsTable[[#This Row],[Age]]&lt;&gt;"", VLOOKUP(ROUNDDOWN(DetailsTable[[#This Row],[Age]],-1)+1,AgeBandBasedDetails[[Start Age]:[Age Band]],3,FALSE),"")</f>
        <v/>
      </c>
    </row>
    <row r="164" spans="1:22" x14ac:dyDescent="0.25">
      <c r="A164" s="6" t="str">
        <f>IF(DetailsTable[[#This Row],[Person Name]]&lt;&gt;"",A163+1,"")</f>
        <v/>
      </c>
      <c r="B164" s="3"/>
      <c r="C164" s="3"/>
      <c r="D164" s="16"/>
      <c r="E164" s="3"/>
      <c r="F164" s="16"/>
      <c r="G164" s="16"/>
      <c r="H164" s="16"/>
      <c r="I164" s="16"/>
      <c r="J164" s="16"/>
      <c r="K164" s="16"/>
      <c r="L164" s="46"/>
      <c r="M164" s="40" t="str">
        <f>IF(DetailsTable[[#This Row],[Positive Date]]&lt;&gt;"", IF(DetailsTable[[#This Row],[Recovered Date]]="",IF(DetailsTable[[#This Row],[Deceased Date]]="","Yes","No"),"No"),"")</f>
        <v/>
      </c>
      <c r="N164" s="50" t="str">
        <f>IF(DetailsTable[[#This Row],[Flat No.]]&lt;&gt;"", VLOOKUP(DetailsTable[[#This Row],[Flat No.]],FlatsMappingTable[],4,FALSE),"")</f>
        <v/>
      </c>
      <c r="O164" s="22" t="str">
        <f>IF(DetailsTable[[#This Row],[Flat No.]]&lt;&gt;"", VLOOKUP(DetailsTable[[#This Row],[Flat No.]],FlatsMappingTable[],2,FALSE),"")</f>
        <v/>
      </c>
      <c r="P164" s="22" t="str">
        <f>IF(DetailsTable[[#This Row],[Flat No.]]&lt;&gt;"", VLOOKUP(DetailsTable[[#This Row],[Flat No.]],FlatsMappingTable[],3,FALSE),"")</f>
        <v/>
      </c>
      <c r="Q164" s="22" t="str">
        <f>IF(DetailsTable[[#This Row],[DOB]]&lt;&gt;"",IF(DetailsTable[[#This Row],[Positive Date]]&lt;&gt;"",DATEDIF(DetailsTable[[#This Row],[DOB]],DetailsTable[[#This Row],[Positive Date]],"Y"),""),"")</f>
        <v/>
      </c>
      <c r="R164" s="22" t="str">
        <f>IF(DetailsTable[[#This Row],[Positive Date]]&lt;&gt;"",YEAR(DetailsTable[[#This Row],[Positive Date]]),"")</f>
        <v/>
      </c>
      <c r="S164" s="19" t="str">
        <f>TEXT(IF(DetailsTable[[#This Row],[Positive Date]]&lt;&gt;"",MONTH(DetailsTable[[#This Row],[Positive Date]])*28,""),"mmm")</f>
        <v/>
      </c>
      <c r="T164" s="19" t="str">
        <f>IF(DetailsTable[[#This Row],[Month]]&lt;&gt;"", _xlfn.CONCAT(DetailsTable[[#This Row],[Month]],"-",DetailsTable[[#This Row],[Year]]),"")</f>
        <v/>
      </c>
      <c r="U164" s="19" t="str">
        <f>IF(DetailsTable[[#This Row],[Positive Date]]&lt;&gt;"",IF(DetailsTable[[#This Row],[Recovered Date]]&lt;&gt;"",DATEDIF(DetailsTable[[#This Row],[Positive Date]],DetailsTable[[#This Row],[Recovered Date]],"D"),""),"")</f>
        <v/>
      </c>
      <c r="V164" s="19" t="str">
        <f>IF(DetailsTable[[#This Row],[Age]]&lt;&gt;"", VLOOKUP(ROUNDDOWN(DetailsTable[[#This Row],[Age]],-1)+1,AgeBandBasedDetails[[Start Age]:[Age Band]],3,FALSE),"")</f>
        <v/>
      </c>
    </row>
    <row r="165" spans="1:22" x14ac:dyDescent="0.25">
      <c r="A165" s="6" t="str">
        <f>IF(DetailsTable[[#This Row],[Person Name]]&lt;&gt;"",A164+1,"")</f>
        <v/>
      </c>
      <c r="B165" s="3"/>
      <c r="C165" s="3"/>
      <c r="D165" s="16"/>
      <c r="E165" s="3"/>
      <c r="F165" s="16"/>
      <c r="G165" s="16"/>
      <c r="H165" s="16"/>
      <c r="I165" s="16"/>
      <c r="J165" s="16"/>
      <c r="K165" s="16"/>
      <c r="L165" s="46"/>
      <c r="M165" s="40" t="str">
        <f>IF(DetailsTable[[#This Row],[Positive Date]]&lt;&gt;"", IF(DetailsTable[[#This Row],[Recovered Date]]="",IF(DetailsTable[[#This Row],[Deceased Date]]="","Yes","No"),"No"),"")</f>
        <v/>
      </c>
      <c r="N165" s="50" t="str">
        <f>IF(DetailsTable[[#This Row],[Flat No.]]&lt;&gt;"", VLOOKUP(DetailsTable[[#This Row],[Flat No.]],FlatsMappingTable[],4,FALSE),"")</f>
        <v/>
      </c>
      <c r="O165" s="22" t="str">
        <f>IF(DetailsTable[[#This Row],[Flat No.]]&lt;&gt;"", VLOOKUP(DetailsTable[[#This Row],[Flat No.]],FlatsMappingTable[],2,FALSE),"")</f>
        <v/>
      </c>
      <c r="P165" s="22" t="str">
        <f>IF(DetailsTable[[#This Row],[Flat No.]]&lt;&gt;"", VLOOKUP(DetailsTable[[#This Row],[Flat No.]],FlatsMappingTable[],3,FALSE),"")</f>
        <v/>
      </c>
      <c r="Q165" s="22" t="str">
        <f>IF(DetailsTable[[#This Row],[DOB]]&lt;&gt;"",IF(DetailsTable[[#This Row],[Positive Date]]&lt;&gt;"",DATEDIF(DetailsTable[[#This Row],[DOB]],DetailsTable[[#This Row],[Positive Date]],"Y"),""),"")</f>
        <v/>
      </c>
      <c r="R165" s="22" t="str">
        <f>IF(DetailsTable[[#This Row],[Positive Date]]&lt;&gt;"",YEAR(DetailsTable[[#This Row],[Positive Date]]),"")</f>
        <v/>
      </c>
      <c r="S165" s="19" t="str">
        <f>TEXT(IF(DetailsTable[[#This Row],[Positive Date]]&lt;&gt;"",MONTH(DetailsTable[[#This Row],[Positive Date]])*28,""),"mmm")</f>
        <v/>
      </c>
      <c r="T165" s="19" t="str">
        <f>IF(DetailsTable[[#This Row],[Month]]&lt;&gt;"", _xlfn.CONCAT(DetailsTable[[#This Row],[Month]],"-",DetailsTable[[#This Row],[Year]]),"")</f>
        <v/>
      </c>
      <c r="U165" s="19" t="str">
        <f>IF(DetailsTable[[#This Row],[Positive Date]]&lt;&gt;"",IF(DetailsTable[[#This Row],[Recovered Date]]&lt;&gt;"",DATEDIF(DetailsTable[[#This Row],[Positive Date]],DetailsTable[[#This Row],[Recovered Date]],"D"),""),"")</f>
        <v/>
      </c>
      <c r="V165" s="19" t="str">
        <f>IF(DetailsTable[[#This Row],[Age]]&lt;&gt;"", VLOOKUP(ROUNDDOWN(DetailsTable[[#This Row],[Age]],-1)+1,AgeBandBasedDetails[[Start Age]:[Age Band]],3,FALSE),"")</f>
        <v/>
      </c>
    </row>
    <row r="166" spans="1:22" x14ac:dyDescent="0.25">
      <c r="A166" s="6" t="str">
        <f>IF(DetailsTable[[#This Row],[Person Name]]&lt;&gt;"",A165+1,"")</f>
        <v/>
      </c>
      <c r="B166" s="3"/>
      <c r="C166" s="3"/>
      <c r="D166" s="16"/>
      <c r="E166" s="3"/>
      <c r="F166" s="16"/>
      <c r="G166" s="16"/>
      <c r="H166" s="16"/>
      <c r="I166" s="16"/>
      <c r="J166" s="16"/>
      <c r="K166" s="16"/>
      <c r="L166" s="46"/>
      <c r="M166" s="40" t="str">
        <f>IF(DetailsTable[[#This Row],[Positive Date]]&lt;&gt;"", IF(DetailsTable[[#This Row],[Recovered Date]]="",IF(DetailsTable[[#This Row],[Deceased Date]]="","Yes","No"),"No"),"")</f>
        <v/>
      </c>
      <c r="N166" s="50" t="str">
        <f>IF(DetailsTable[[#This Row],[Flat No.]]&lt;&gt;"", VLOOKUP(DetailsTable[[#This Row],[Flat No.]],FlatsMappingTable[],4,FALSE),"")</f>
        <v/>
      </c>
      <c r="O166" s="22" t="str">
        <f>IF(DetailsTable[[#This Row],[Flat No.]]&lt;&gt;"", VLOOKUP(DetailsTable[[#This Row],[Flat No.]],FlatsMappingTable[],2,FALSE),"")</f>
        <v/>
      </c>
      <c r="P166" s="22" t="str">
        <f>IF(DetailsTable[[#This Row],[Flat No.]]&lt;&gt;"", VLOOKUP(DetailsTable[[#This Row],[Flat No.]],FlatsMappingTable[],3,FALSE),"")</f>
        <v/>
      </c>
      <c r="Q166" s="22" t="str">
        <f>IF(DetailsTable[[#This Row],[DOB]]&lt;&gt;"",IF(DetailsTable[[#This Row],[Positive Date]]&lt;&gt;"",DATEDIF(DetailsTable[[#This Row],[DOB]],DetailsTable[[#This Row],[Positive Date]],"Y"),""),"")</f>
        <v/>
      </c>
      <c r="R166" s="22" t="str">
        <f>IF(DetailsTable[[#This Row],[Positive Date]]&lt;&gt;"",YEAR(DetailsTable[[#This Row],[Positive Date]]),"")</f>
        <v/>
      </c>
      <c r="S166" s="19" t="str">
        <f>TEXT(IF(DetailsTable[[#This Row],[Positive Date]]&lt;&gt;"",MONTH(DetailsTable[[#This Row],[Positive Date]])*28,""),"mmm")</f>
        <v/>
      </c>
      <c r="T166" s="19" t="str">
        <f>IF(DetailsTable[[#This Row],[Month]]&lt;&gt;"", _xlfn.CONCAT(DetailsTable[[#This Row],[Month]],"-",DetailsTable[[#This Row],[Year]]),"")</f>
        <v/>
      </c>
      <c r="U166" s="19" t="str">
        <f>IF(DetailsTable[[#This Row],[Positive Date]]&lt;&gt;"",IF(DetailsTable[[#This Row],[Recovered Date]]&lt;&gt;"",DATEDIF(DetailsTable[[#This Row],[Positive Date]],DetailsTable[[#This Row],[Recovered Date]],"D"),""),"")</f>
        <v/>
      </c>
      <c r="V166" s="19" t="str">
        <f>IF(DetailsTable[[#This Row],[Age]]&lt;&gt;"", VLOOKUP(ROUNDDOWN(DetailsTable[[#This Row],[Age]],-1)+1,AgeBandBasedDetails[[Start Age]:[Age Band]],3,FALSE),"")</f>
        <v/>
      </c>
    </row>
    <row r="167" spans="1:22" x14ac:dyDescent="0.25">
      <c r="A167" s="6" t="str">
        <f>IF(DetailsTable[[#This Row],[Person Name]]&lt;&gt;"",A166+1,"")</f>
        <v/>
      </c>
      <c r="B167" s="3"/>
      <c r="C167" s="3"/>
      <c r="D167" s="16"/>
      <c r="E167" s="3"/>
      <c r="F167" s="16"/>
      <c r="G167" s="16"/>
      <c r="H167" s="16"/>
      <c r="I167" s="16"/>
      <c r="J167" s="16"/>
      <c r="K167" s="16"/>
      <c r="L167" s="46"/>
      <c r="M167" s="40" t="str">
        <f>IF(DetailsTable[[#This Row],[Positive Date]]&lt;&gt;"", IF(DetailsTable[[#This Row],[Recovered Date]]="",IF(DetailsTable[[#This Row],[Deceased Date]]="","Yes","No"),"No"),"")</f>
        <v/>
      </c>
      <c r="N167" s="50" t="str">
        <f>IF(DetailsTable[[#This Row],[Flat No.]]&lt;&gt;"", VLOOKUP(DetailsTable[[#This Row],[Flat No.]],FlatsMappingTable[],4,FALSE),"")</f>
        <v/>
      </c>
      <c r="O167" s="22" t="str">
        <f>IF(DetailsTable[[#This Row],[Flat No.]]&lt;&gt;"", VLOOKUP(DetailsTable[[#This Row],[Flat No.]],FlatsMappingTable[],2,FALSE),"")</f>
        <v/>
      </c>
      <c r="P167" s="22" t="str">
        <f>IF(DetailsTable[[#This Row],[Flat No.]]&lt;&gt;"", VLOOKUP(DetailsTable[[#This Row],[Flat No.]],FlatsMappingTable[],3,FALSE),"")</f>
        <v/>
      </c>
      <c r="Q167" s="22" t="str">
        <f>IF(DetailsTable[[#This Row],[DOB]]&lt;&gt;"",IF(DetailsTable[[#This Row],[Positive Date]]&lt;&gt;"",DATEDIF(DetailsTable[[#This Row],[DOB]],DetailsTable[[#This Row],[Positive Date]],"Y"),""),"")</f>
        <v/>
      </c>
      <c r="R167" s="22" t="str">
        <f>IF(DetailsTable[[#This Row],[Positive Date]]&lt;&gt;"",YEAR(DetailsTable[[#This Row],[Positive Date]]),"")</f>
        <v/>
      </c>
      <c r="S167" s="19" t="str">
        <f>TEXT(IF(DetailsTable[[#This Row],[Positive Date]]&lt;&gt;"",MONTH(DetailsTable[[#This Row],[Positive Date]])*28,""),"mmm")</f>
        <v/>
      </c>
      <c r="T167" s="19" t="str">
        <f>IF(DetailsTable[[#This Row],[Month]]&lt;&gt;"", _xlfn.CONCAT(DetailsTable[[#This Row],[Month]],"-",DetailsTable[[#This Row],[Year]]),"")</f>
        <v/>
      </c>
      <c r="U167" s="19" t="str">
        <f>IF(DetailsTable[[#This Row],[Positive Date]]&lt;&gt;"",IF(DetailsTable[[#This Row],[Recovered Date]]&lt;&gt;"",DATEDIF(DetailsTable[[#This Row],[Positive Date]],DetailsTable[[#This Row],[Recovered Date]],"D"),""),"")</f>
        <v/>
      </c>
      <c r="V167" s="19" t="str">
        <f>IF(DetailsTable[[#This Row],[Age]]&lt;&gt;"", VLOOKUP(ROUNDDOWN(DetailsTable[[#This Row],[Age]],-1)+1,AgeBandBasedDetails[[Start Age]:[Age Band]],3,FALSE),"")</f>
        <v/>
      </c>
    </row>
    <row r="168" spans="1:22" x14ac:dyDescent="0.25">
      <c r="A168" s="6" t="str">
        <f>IF(DetailsTable[[#This Row],[Person Name]]&lt;&gt;"",A167+1,"")</f>
        <v/>
      </c>
      <c r="B168" s="3"/>
      <c r="C168" s="3"/>
      <c r="D168" s="16"/>
      <c r="E168" s="3"/>
      <c r="F168" s="16"/>
      <c r="G168" s="16"/>
      <c r="H168" s="16"/>
      <c r="I168" s="16"/>
      <c r="J168" s="16"/>
      <c r="K168" s="16"/>
      <c r="L168" s="46"/>
      <c r="M168" s="40" t="str">
        <f>IF(DetailsTable[[#This Row],[Positive Date]]&lt;&gt;"", IF(DetailsTable[[#This Row],[Recovered Date]]="",IF(DetailsTable[[#This Row],[Deceased Date]]="","Yes","No"),"No"),"")</f>
        <v/>
      </c>
      <c r="N168" s="50" t="str">
        <f>IF(DetailsTable[[#This Row],[Flat No.]]&lt;&gt;"", VLOOKUP(DetailsTable[[#This Row],[Flat No.]],FlatsMappingTable[],4,FALSE),"")</f>
        <v/>
      </c>
      <c r="O168" s="22" t="str">
        <f>IF(DetailsTable[[#This Row],[Flat No.]]&lt;&gt;"", VLOOKUP(DetailsTable[[#This Row],[Flat No.]],FlatsMappingTable[],2,FALSE),"")</f>
        <v/>
      </c>
      <c r="P168" s="22" t="str">
        <f>IF(DetailsTable[[#This Row],[Flat No.]]&lt;&gt;"", VLOOKUP(DetailsTable[[#This Row],[Flat No.]],FlatsMappingTable[],3,FALSE),"")</f>
        <v/>
      </c>
      <c r="Q168" s="22" t="str">
        <f>IF(DetailsTable[[#This Row],[DOB]]&lt;&gt;"",IF(DetailsTable[[#This Row],[Positive Date]]&lt;&gt;"",DATEDIF(DetailsTable[[#This Row],[DOB]],DetailsTable[[#This Row],[Positive Date]],"Y"),""),"")</f>
        <v/>
      </c>
      <c r="R168" s="22" t="str">
        <f>IF(DetailsTable[[#This Row],[Positive Date]]&lt;&gt;"",YEAR(DetailsTable[[#This Row],[Positive Date]]),"")</f>
        <v/>
      </c>
      <c r="S168" s="19" t="str">
        <f>TEXT(IF(DetailsTable[[#This Row],[Positive Date]]&lt;&gt;"",MONTH(DetailsTable[[#This Row],[Positive Date]])*28,""),"mmm")</f>
        <v/>
      </c>
      <c r="T168" s="19" t="str">
        <f>IF(DetailsTable[[#This Row],[Month]]&lt;&gt;"", _xlfn.CONCAT(DetailsTable[[#This Row],[Month]],"-",DetailsTable[[#This Row],[Year]]),"")</f>
        <v/>
      </c>
      <c r="U168" s="19" t="str">
        <f>IF(DetailsTable[[#This Row],[Positive Date]]&lt;&gt;"",IF(DetailsTable[[#This Row],[Recovered Date]]&lt;&gt;"",DATEDIF(DetailsTable[[#This Row],[Positive Date]],DetailsTable[[#This Row],[Recovered Date]],"D"),""),"")</f>
        <v/>
      </c>
      <c r="V168" s="19" t="str">
        <f>IF(DetailsTable[[#This Row],[Age]]&lt;&gt;"", VLOOKUP(ROUNDDOWN(DetailsTable[[#This Row],[Age]],-1)+1,AgeBandBasedDetails[[Start Age]:[Age Band]],3,FALSE),"")</f>
        <v/>
      </c>
    </row>
    <row r="169" spans="1:22" x14ac:dyDescent="0.25">
      <c r="A169" s="6" t="str">
        <f>IF(DetailsTable[[#This Row],[Person Name]]&lt;&gt;"",A168+1,"")</f>
        <v/>
      </c>
      <c r="B169" s="3"/>
      <c r="C169" s="3"/>
      <c r="D169" s="16"/>
      <c r="E169" s="3"/>
      <c r="F169" s="16"/>
      <c r="G169" s="16"/>
      <c r="H169" s="16"/>
      <c r="I169" s="16"/>
      <c r="J169" s="16"/>
      <c r="K169" s="16"/>
      <c r="L169" s="46"/>
      <c r="M169" s="40" t="str">
        <f>IF(DetailsTable[[#This Row],[Positive Date]]&lt;&gt;"", IF(DetailsTable[[#This Row],[Recovered Date]]="",IF(DetailsTable[[#This Row],[Deceased Date]]="","Yes","No"),"No"),"")</f>
        <v/>
      </c>
      <c r="N169" s="50" t="str">
        <f>IF(DetailsTable[[#This Row],[Flat No.]]&lt;&gt;"", VLOOKUP(DetailsTable[[#This Row],[Flat No.]],FlatsMappingTable[],4,FALSE),"")</f>
        <v/>
      </c>
      <c r="O169" s="22" t="str">
        <f>IF(DetailsTable[[#This Row],[Flat No.]]&lt;&gt;"", VLOOKUP(DetailsTable[[#This Row],[Flat No.]],FlatsMappingTable[],2,FALSE),"")</f>
        <v/>
      </c>
      <c r="P169" s="22" t="str">
        <f>IF(DetailsTable[[#This Row],[Flat No.]]&lt;&gt;"", VLOOKUP(DetailsTable[[#This Row],[Flat No.]],FlatsMappingTable[],3,FALSE),"")</f>
        <v/>
      </c>
      <c r="Q169" s="22" t="str">
        <f>IF(DetailsTable[[#This Row],[DOB]]&lt;&gt;"",IF(DetailsTable[[#This Row],[Positive Date]]&lt;&gt;"",DATEDIF(DetailsTable[[#This Row],[DOB]],DetailsTable[[#This Row],[Positive Date]],"Y"),""),"")</f>
        <v/>
      </c>
      <c r="R169" s="22" t="str">
        <f>IF(DetailsTable[[#This Row],[Positive Date]]&lt;&gt;"",YEAR(DetailsTable[[#This Row],[Positive Date]]),"")</f>
        <v/>
      </c>
      <c r="S169" s="19" t="str">
        <f>TEXT(IF(DetailsTable[[#This Row],[Positive Date]]&lt;&gt;"",MONTH(DetailsTable[[#This Row],[Positive Date]])*28,""),"mmm")</f>
        <v/>
      </c>
      <c r="T169" s="19" t="str">
        <f>IF(DetailsTable[[#This Row],[Month]]&lt;&gt;"", _xlfn.CONCAT(DetailsTable[[#This Row],[Month]],"-",DetailsTable[[#This Row],[Year]]),"")</f>
        <v/>
      </c>
      <c r="U169" s="19" t="str">
        <f>IF(DetailsTable[[#This Row],[Positive Date]]&lt;&gt;"",IF(DetailsTable[[#This Row],[Recovered Date]]&lt;&gt;"",DATEDIF(DetailsTable[[#This Row],[Positive Date]],DetailsTable[[#This Row],[Recovered Date]],"D"),""),"")</f>
        <v/>
      </c>
      <c r="V169" s="19" t="str">
        <f>IF(DetailsTable[[#This Row],[Age]]&lt;&gt;"", VLOOKUP(ROUNDDOWN(DetailsTable[[#This Row],[Age]],-1)+1,AgeBandBasedDetails[[Start Age]:[Age Band]],3,FALSE),"")</f>
        <v/>
      </c>
    </row>
    <row r="170" spans="1:22" x14ac:dyDescent="0.25">
      <c r="A170" s="6" t="str">
        <f>IF(DetailsTable[[#This Row],[Person Name]]&lt;&gt;"",A169+1,"")</f>
        <v/>
      </c>
      <c r="B170" s="3"/>
      <c r="C170" s="3"/>
      <c r="D170" s="16"/>
      <c r="E170" s="3"/>
      <c r="F170" s="16"/>
      <c r="G170" s="16"/>
      <c r="H170" s="16"/>
      <c r="I170" s="16"/>
      <c r="J170" s="16"/>
      <c r="K170" s="16"/>
      <c r="L170" s="46"/>
      <c r="M170" s="40" t="str">
        <f>IF(DetailsTable[[#This Row],[Positive Date]]&lt;&gt;"", IF(DetailsTable[[#This Row],[Recovered Date]]="",IF(DetailsTable[[#This Row],[Deceased Date]]="","Yes","No"),"No"),"")</f>
        <v/>
      </c>
      <c r="N170" s="50" t="str">
        <f>IF(DetailsTable[[#This Row],[Flat No.]]&lt;&gt;"", VLOOKUP(DetailsTable[[#This Row],[Flat No.]],FlatsMappingTable[],4,FALSE),"")</f>
        <v/>
      </c>
      <c r="O170" s="22" t="str">
        <f>IF(DetailsTable[[#This Row],[Flat No.]]&lt;&gt;"", VLOOKUP(DetailsTable[[#This Row],[Flat No.]],FlatsMappingTable[],2,FALSE),"")</f>
        <v/>
      </c>
      <c r="P170" s="22" t="str">
        <f>IF(DetailsTable[[#This Row],[Flat No.]]&lt;&gt;"", VLOOKUP(DetailsTable[[#This Row],[Flat No.]],FlatsMappingTable[],3,FALSE),"")</f>
        <v/>
      </c>
      <c r="Q170" s="22" t="str">
        <f>IF(DetailsTable[[#This Row],[DOB]]&lt;&gt;"",IF(DetailsTable[[#This Row],[Positive Date]]&lt;&gt;"",DATEDIF(DetailsTable[[#This Row],[DOB]],DetailsTable[[#This Row],[Positive Date]],"Y"),""),"")</f>
        <v/>
      </c>
      <c r="R170" s="22" t="str">
        <f>IF(DetailsTable[[#This Row],[Positive Date]]&lt;&gt;"",YEAR(DetailsTable[[#This Row],[Positive Date]]),"")</f>
        <v/>
      </c>
      <c r="S170" s="19" t="str">
        <f>TEXT(IF(DetailsTable[[#This Row],[Positive Date]]&lt;&gt;"",MONTH(DetailsTable[[#This Row],[Positive Date]])*28,""),"mmm")</f>
        <v/>
      </c>
      <c r="T170" s="19" t="str">
        <f>IF(DetailsTable[[#This Row],[Month]]&lt;&gt;"", _xlfn.CONCAT(DetailsTable[[#This Row],[Month]],"-",DetailsTable[[#This Row],[Year]]),"")</f>
        <v/>
      </c>
      <c r="U170" s="19" t="str">
        <f>IF(DetailsTable[[#This Row],[Positive Date]]&lt;&gt;"",IF(DetailsTable[[#This Row],[Recovered Date]]&lt;&gt;"",DATEDIF(DetailsTable[[#This Row],[Positive Date]],DetailsTable[[#This Row],[Recovered Date]],"D"),""),"")</f>
        <v/>
      </c>
      <c r="V170" s="19" t="str">
        <f>IF(DetailsTable[[#This Row],[Age]]&lt;&gt;"", VLOOKUP(ROUNDDOWN(DetailsTable[[#This Row],[Age]],-1)+1,AgeBandBasedDetails[[Start Age]:[Age Band]],3,FALSE),"")</f>
        <v/>
      </c>
    </row>
    <row r="171" spans="1:22" x14ac:dyDescent="0.25">
      <c r="A171" s="6" t="str">
        <f>IF(DetailsTable[[#This Row],[Person Name]]&lt;&gt;"",A170+1,"")</f>
        <v/>
      </c>
      <c r="B171" s="3"/>
      <c r="C171" s="3"/>
      <c r="D171" s="16"/>
      <c r="E171" s="3"/>
      <c r="F171" s="16"/>
      <c r="G171" s="16"/>
      <c r="H171" s="16"/>
      <c r="I171" s="16"/>
      <c r="J171" s="16"/>
      <c r="K171" s="16"/>
      <c r="L171" s="46"/>
      <c r="M171" s="40" t="str">
        <f>IF(DetailsTable[[#This Row],[Positive Date]]&lt;&gt;"", IF(DetailsTable[[#This Row],[Recovered Date]]="",IF(DetailsTable[[#This Row],[Deceased Date]]="","Yes","No"),"No"),"")</f>
        <v/>
      </c>
      <c r="N171" s="50" t="str">
        <f>IF(DetailsTable[[#This Row],[Flat No.]]&lt;&gt;"", VLOOKUP(DetailsTable[[#This Row],[Flat No.]],FlatsMappingTable[],4,FALSE),"")</f>
        <v/>
      </c>
      <c r="O171" s="22" t="str">
        <f>IF(DetailsTable[[#This Row],[Flat No.]]&lt;&gt;"", VLOOKUP(DetailsTable[[#This Row],[Flat No.]],FlatsMappingTable[],2,FALSE),"")</f>
        <v/>
      </c>
      <c r="P171" s="22" t="str">
        <f>IF(DetailsTable[[#This Row],[Flat No.]]&lt;&gt;"", VLOOKUP(DetailsTable[[#This Row],[Flat No.]],FlatsMappingTable[],3,FALSE),"")</f>
        <v/>
      </c>
      <c r="Q171" s="22" t="str">
        <f>IF(DetailsTable[[#This Row],[DOB]]&lt;&gt;"",IF(DetailsTable[[#This Row],[Positive Date]]&lt;&gt;"",DATEDIF(DetailsTable[[#This Row],[DOB]],DetailsTable[[#This Row],[Positive Date]],"Y"),""),"")</f>
        <v/>
      </c>
      <c r="R171" s="22" t="str">
        <f>IF(DetailsTable[[#This Row],[Positive Date]]&lt;&gt;"",YEAR(DetailsTable[[#This Row],[Positive Date]]),"")</f>
        <v/>
      </c>
      <c r="S171" s="19" t="str">
        <f>TEXT(IF(DetailsTable[[#This Row],[Positive Date]]&lt;&gt;"",MONTH(DetailsTable[[#This Row],[Positive Date]])*28,""),"mmm")</f>
        <v/>
      </c>
      <c r="T171" s="19" t="str">
        <f>IF(DetailsTable[[#This Row],[Month]]&lt;&gt;"", _xlfn.CONCAT(DetailsTable[[#This Row],[Month]],"-",DetailsTable[[#This Row],[Year]]),"")</f>
        <v/>
      </c>
      <c r="U171" s="19" t="str">
        <f>IF(DetailsTable[[#This Row],[Positive Date]]&lt;&gt;"",IF(DetailsTable[[#This Row],[Recovered Date]]&lt;&gt;"",DATEDIF(DetailsTable[[#This Row],[Positive Date]],DetailsTable[[#This Row],[Recovered Date]],"D"),""),"")</f>
        <v/>
      </c>
      <c r="V171" s="19" t="str">
        <f>IF(DetailsTable[[#This Row],[Age]]&lt;&gt;"", VLOOKUP(ROUNDDOWN(DetailsTable[[#This Row],[Age]],-1)+1,AgeBandBasedDetails[[Start Age]:[Age Band]],3,FALSE),"")</f>
        <v/>
      </c>
    </row>
    <row r="172" spans="1:22" x14ac:dyDescent="0.25">
      <c r="A172" s="6" t="str">
        <f>IF(DetailsTable[[#This Row],[Person Name]]&lt;&gt;"",A171+1,"")</f>
        <v/>
      </c>
      <c r="B172" s="3"/>
      <c r="C172" s="3"/>
      <c r="D172" s="16"/>
      <c r="E172" s="3"/>
      <c r="F172" s="16"/>
      <c r="G172" s="16"/>
      <c r="H172" s="16"/>
      <c r="I172" s="16"/>
      <c r="J172" s="16"/>
      <c r="K172" s="16"/>
      <c r="L172" s="46"/>
      <c r="M172" s="40" t="str">
        <f>IF(DetailsTable[[#This Row],[Positive Date]]&lt;&gt;"", IF(DetailsTable[[#This Row],[Recovered Date]]="",IF(DetailsTable[[#This Row],[Deceased Date]]="","Yes","No"),"No"),"")</f>
        <v/>
      </c>
      <c r="N172" s="50" t="str">
        <f>IF(DetailsTable[[#This Row],[Flat No.]]&lt;&gt;"", VLOOKUP(DetailsTable[[#This Row],[Flat No.]],FlatsMappingTable[],4,FALSE),"")</f>
        <v/>
      </c>
      <c r="O172" s="22" t="str">
        <f>IF(DetailsTable[[#This Row],[Flat No.]]&lt;&gt;"", VLOOKUP(DetailsTable[[#This Row],[Flat No.]],FlatsMappingTable[],2,FALSE),"")</f>
        <v/>
      </c>
      <c r="P172" s="22" t="str">
        <f>IF(DetailsTable[[#This Row],[Flat No.]]&lt;&gt;"", VLOOKUP(DetailsTable[[#This Row],[Flat No.]],FlatsMappingTable[],3,FALSE),"")</f>
        <v/>
      </c>
      <c r="Q172" s="22" t="str">
        <f>IF(DetailsTable[[#This Row],[DOB]]&lt;&gt;"",IF(DetailsTable[[#This Row],[Positive Date]]&lt;&gt;"",DATEDIF(DetailsTable[[#This Row],[DOB]],DetailsTable[[#This Row],[Positive Date]],"Y"),""),"")</f>
        <v/>
      </c>
      <c r="R172" s="22" t="str">
        <f>IF(DetailsTable[[#This Row],[Positive Date]]&lt;&gt;"",YEAR(DetailsTable[[#This Row],[Positive Date]]),"")</f>
        <v/>
      </c>
      <c r="S172" s="19" t="str">
        <f>TEXT(IF(DetailsTable[[#This Row],[Positive Date]]&lt;&gt;"",MONTH(DetailsTable[[#This Row],[Positive Date]])*28,""),"mmm")</f>
        <v/>
      </c>
      <c r="T172" s="19" t="str">
        <f>IF(DetailsTable[[#This Row],[Month]]&lt;&gt;"", _xlfn.CONCAT(DetailsTable[[#This Row],[Month]],"-",DetailsTable[[#This Row],[Year]]),"")</f>
        <v/>
      </c>
      <c r="U172" s="19" t="str">
        <f>IF(DetailsTable[[#This Row],[Positive Date]]&lt;&gt;"",IF(DetailsTable[[#This Row],[Recovered Date]]&lt;&gt;"",DATEDIF(DetailsTable[[#This Row],[Positive Date]],DetailsTable[[#This Row],[Recovered Date]],"D"),""),"")</f>
        <v/>
      </c>
      <c r="V172" s="19" t="str">
        <f>IF(DetailsTable[[#This Row],[Age]]&lt;&gt;"", VLOOKUP(ROUNDDOWN(DetailsTable[[#This Row],[Age]],-1)+1,AgeBandBasedDetails[[Start Age]:[Age Band]],3,FALSE),"")</f>
        <v/>
      </c>
    </row>
    <row r="173" spans="1:22" x14ac:dyDescent="0.25">
      <c r="A173" s="6" t="str">
        <f>IF(DetailsTable[[#This Row],[Person Name]]&lt;&gt;"",A172+1,"")</f>
        <v/>
      </c>
      <c r="B173" s="3"/>
      <c r="C173" s="3"/>
      <c r="D173" s="16"/>
      <c r="E173" s="3"/>
      <c r="F173" s="16"/>
      <c r="G173" s="16"/>
      <c r="H173" s="16"/>
      <c r="I173" s="16"/>
      <c r="J173" s="16"/>
      <c r="K173" s="16"/>
      <c r="L173" s="46"/>
      <c r="M173" s="40" t="str">
        <f>IF(DetailsTable[[#This Row],[Positive Date]]&lt;&gt;"", IF(DetailsTable[[#This Row],[Recovered Date]]="",IF(DetailsTable[[#This Row],[Deceased Date]]="","Yes","No"),"No"),"")</f>
        <v/>
      </c>
      <c r="N173" s="50" t="str">
        <f>IF(DetailsTable[[#This Row],[Flat No.]]&lt;&gt;"", VLOOKUP(DetailsTable[[#This Row],[Flat No.]],FlatsMappingTable[],4,FALSE),"")</f>
        <v/>
      </c>
      <c r="O173" s="22" t="str">
        <f>IF(DetailsTable[[#This Row],[Flat No.]]&lt;&gt;"", VLOOKUP(DetailsTable[[#This Row],[Flat No.]],FlatsMappingTable[],2,FALSE),"")</f>
        <v/>
      </c>
      <c r="P173" s="22" t="str">
        <f>IF(DetailsTable[[#This Row],[Flat No.]]&lt;&gt;"", VLOOKUP(DetailsTable[[#This Row],[Flat No.]],FlatsMappingTable[],3,FALSE),"")</f>
        <v/>
      </c>
      <c r="Q173" s="22" t="str">
        <f>IF(DetailsTable[[#This Row],[DOB]]&lt;&gt;"",IF(DetailsTable[[#This Row],[Positive Date]]&lt;&gt;"",DATEDIF(DetailsTable[[#This Row],[DOB]],DetailsTable[[#This Row],[Positive Date]],"Y"),""),"")</f>
        <v/>
      </c>
      <c r="R173" s="22" t="str">
        <f>IF(DetailsTable[[#This Row],[Positive Date]]&lt;&gt;"",YEAR(DetailsTable[[#This Row],[Positive Date]]),"")</f>
        <v/>
      </c>
      <c r="S173" s="19" t="str">
        <f>TEXT(IF(DetailsTable[[#This Row],[Positive Date]]&lt;&gt;"",MONTH(DetailsTable[[#This Row],[Positive Date]])*28,""),"mmm")</f>
        <v/>
      </c>
      <c r="T173" s="19" t="str">
        <f>IF(DetailsTable[[#This Row],[Month]]&lt;&gt;"", _xlfn.CONCAT(DetailsTable[[#This Row],[Month]],"-",DetailsTable[[#This Row],[Year]]),"")</f>
        <v/>
      </c>
      <c r="U173" s="19" t="str">
        <f>IF(DetailsTable[[#This Row],[Positive Date]]&lt;&gt;"",IF(DetailsTable[[#This Row],[Recovered Date]]&lt;&gt;"",DATEDIF(DetailsTable[[#This Row],[Positive Date]],DetailsTable[[#This Row],[Recovered Date]],"D"),""),"")</f>
        <v/>
      </c>
      <c r="V173" s="19" t="str">
        <f>IF(DetailsTable[[#This Row],[Age]]&lt;&gt;"", VLOOKUP(ROUNDDOWN(DetailsTable[[#This Row],[Age]],-1)+1,AgeBandBasedDetails[[Start Age]:[Age Band]],3,FALSE),"")</f>
        <v/>
      </c>
    </row>
    <row r="174" spans="1:22" x14ac:dyDescent="0.25">
      <c r="A174" s="6" t="str">
        <f>IF(DetailsTable[[#This Row],[Person Name]]&lt;&gt;"",A173+1,"")</f>
        <v/>
      </c>
      <c r="B174" s="3"/>
      <c r="C174" s="3"/>
      <c r="D174" s="16"/>
      <c r="E174" s="3"/>
      <c r="F174" s="16"/>
      <c r="G174" s="16"/>
      <c r="H174" s="16"/>
      <c r="I174" s="16"/>
      <c r="J174" s="16"/>
      <c r="K174" s="16"/>
      <c r="L174" s="46"/>
      <c r="M174" s="40" t="str">
        <f>IF(DetailsTable[[#This Row],[Positive Date]]&lt;&gt;"", IF(DetailsTable[[#This Row],[Recovered Date]]="",IF(DetailsTable[[#This Row],[Deceased Date]]="","Yes","No"),"No"),"")</f>
        <v/>
      </c>
      <c r="N174" s="50" t="str">
        <f>IF(DetailsTable[[#This Row],[Flat No.]]&lt;&gt;"", VLOOKUP(DetailsTable[[#This Row],[Flat No.]],FlatsMappingTable[],4,FALSE),"")</f>
        <v/>
      </c>
      <c r="O174" s="22" t="str">
        <f>IF(DetailsTable[[#This Row],[Flat No.]]&lt;&gt;"", VLOOKUP(DetailsTable[[#This Row],[Flat No.]],FlatsMappingTable[],2,FALSE),"")</f>
        <v/>
      </c>
      <c r="P174" s="22" t="str">
        <f>IF(DetailsTable[[#This Row],[Flat No.]]&lt;&gt;"", VLOOKUP(DetailsTable[[#This Row],[Flat No.]],FlatsMappingTable[],3,FALSE),"")</f>
        <v/>
      </c>
      <c r="Q174" s="22" t="str">
        <f>IF(DetailsTable[[#This Row],[DOB]]&lt;&gt;"",IF(DetailsTable[[#This Row],[Positive Date]]&lt;&gt;"",DATEDIF(DetailsTable[[#This Row],[DOB]],DetailsTable[[#This Row],[Positive Date]],"Y"),""),"")</f>
        <v/>
      </c>
      <c r="R174" s="22" t="str">
        <f>IF(DetailsTable[[#This Row],[Positive Date]]&lt;&gt;"",YEAR(DetailsTable[[#This Row],[Positive Date]]),"")</f>
        <v/>
      </c>
      <c r="S174" s="19" t="str">
        <f>TEXT(IF(DetailsTable[[#This Row],[Positive Date]]&lt;&gt;"",MONTH(DetailsTable[[#This Row],[Positive Date]])*28,""),"mmm")</f>
        <v/>
      </c>
      <c r="T174" s="19" t="str">
        <f>IF(DetailsTable[[#This Row],[Month]]&lt;&gt;"", _xlfn.CONCAT(DetailsTable[[#This Row],[Month]],"-",DetailsTable[[#This Row],[Year]]),"")</f>
        <v/>
      </c>
      <c r="U174" s="19" t="str">
        <f>IF(DetailsTable[[#This Row],[Positive Date]]&lt;&gt;"",IF(DetailsTable[[#This Row],[Recovered Date]]&lt;&gt;"",DATEDIF(DetailsTable[[#This Row],[Positive Date]],DetailsTable[[#This Row],[Recovered Date]],"D"),""),"")</f>
        <v/>
      </c>
      <c r="V174" s="19" t="str">
        <f>IF(DetailsTable[[#This Row],[Age]]&lt;&gt;"", VLOOKUP(ROUNDDOWN(DetailsTable[[#This Row],[Age]],-1)+1,AgeBandBasedDetails[[Start Age]:[Age Band]],3,FALSE),"")</f>
        <v/>
      </c>
    </row>
    <row r="175" spans="1:22" x14ac:dyDescent="0.25">
      <c r="A175" s="6" t="str">
        <f>IF(DetailsTable[[#This Row],[Person Name]]&lt;&gt;"",A174+1,"")</f>
        <v/>
      </c>
      <c r="B175" s="3"/>
      <c r="C175" s="3"/>
      <c r="D175" s="16"/>
      <c r="E175" s="3"/>
      <c r="F175" s="16"/>
      <c r="G175" s="16"/>
      <c r="H175" s="16"/>
      <c r="I175" s="16"/>
      <c r="J175" s="16"/>
      <c r="K175" s="16"/>
      <c r="L175" s="46"/>
      <c r="M175" s="40" t="str">
        <f>IF(DetailsTable[[#This Row],[Positive Date]]&lt;&gt;"", IF(DetailsTable[[#This Row],[Recovered Date]]="",IF(DetailsTable[[#This Row],[Deceased Date]]="","Yes","No"),"No"),"")</f>
        <v/>
      </c>
      <c r="N175" s="50" t="str">
        <f>IF(DetailsTable[[#This Row],[Flat No.]]&lt;&gt;"", VLOOKUP(DetailsTable[[#This Row],[Flat No.]],FlatsMappingTable[],4,FALSE),"")</f>
        <v/>
      </c>
      <c r="O175" s="22" t="str">
        <f>IF(DetailsTable[[#This Row],[Flat No.]]&lt;&gt;"", VLOOKUP(DetailsTable[[#This Row],[Flat No.]],FlatsMappingTable[],2,FALSE),"")</f>
        <v/>
      </c>
      <c r="P175" s="22" t="str">
        <f>IF(DetailsTable[[#This Row],[Flat No.]]&lt;&gt;"", VLOOKUP(DetailsTable[[#This Row],[Flat No.]],FlatsMappingTable[],3,FALSE),"")</f>
        <v/>
      </c>
      <c r="Q175" s="22" t="str">
        <f>IF(DetailsTable[[#This Row],[DOB]]&lt;&gt;"",IF(DetailsTable[[#This Row],[Positive Date]]&lt;&gt;"",DATEDIF(DetailsTable[[#This Row],[DOB]],DetailsTable[[#This Row],[Positive Date]],"Y"),""),"")</f>
        <v/>
      </c>
      <c r="R175" s="22" t="str">
        <f>IF(DetailsTable[[#This Row],[Positive Date]]&lt;&gt;"",YEAR(DetailsTable[[#This Row],[Positive Date]]),"")</f>
        <v/>
      </c>
      <c r="S175" s="19" t="str">
        <f>TEXT(IF(DetailsTable[[#This Row],[Positive Date]]&lt;&gt;"",MONTH(DetailsTable[[#This Row],[Positive Date]])*28,""),"mmm")</f>
        <v/>
      </c>
      <c r="T175" s="19" t="str">
        <f>IF(DetailsTable[[#This Row],[Month]]&lt;&gt;"", _xlfn.CONCAT(DetailsTable[[#This Row],[Month]],"-",DetailsTable[[#This Row],[Year]]),"")</f>
        <v/>
      </c>
      <c r="U175" s="19" t="str">
        <f>IF(DetailsTable[[#This Row],[Positive Date]]&lt;&gt;"",IF(DetailsTable[[#This Row],[Recovered Date]]&lt;&gt;"",DATEDIF(DetailsTable[[#This Row],[Positive Date]],DetailsTable[[#This Row],[Recovered Date]],"D"),""),"")</f>
        <v/>
      </c>
      <c r="V175" s="19" t="str">
        <f>IF(DetailsTable[[#This Row],[Age]]&lt;&gt;"", VLOOKUP(ROUNDDOWN(DetailsTable[[#This Row],[Age]],-1)+1,AgeBandBasedDetails[[Start Age]:[Age Band]],3,FALSE),"")</f>
        <v/>
      </c>
    </row>
    <row r="176" spans="1:22" x14ac:dyDescent="0.25">
      <c r="A176" s="6" t="str">
        <f>IF(DetailsTable[[#This Row],[Person Name]]&lt;&gt;"",A175+1,"")</f>
        <v/>
      </c>
      <c r="B176" s="3"/>
      <c r="C176" s="3"/>
      <c r="D176" s="16"/>
      <c r="E176" s="3"/>
      <c r="F176" s="16"/>
      <c r="G176" s="16"/>
      <c r="H176" s="16"/>
      <c r="I176" s="16"/>
      <c r="J176" s="16"/>
      <c r="K176" s="16"/>
      <c r="L176" s="46"/>
      <c r="M176" s="40" t="str">
        <f>IF(DetailsTable[[#This Row],[Positive Date]]&lt;&gt;"", IF(DetailsTable[[#This Row],[Recovered Date]]="",IF(DetailsTable[[#This Row],[Deceased Date]]="","Yes","No"),"No"),"")</f>
        <v/>
      </c>
      <c r="N176" s="50" t="str">
        <f>IF(DetailsTable[[#This Row],[Flat No.]]&lt;&gt;"", VLOOKUP(DetailsTable[[#This Row],[Flat No.]],FlatsMappingTable[],4,FALSE),"")</f>
        <v/>
      </c>
      <c r="O176" s="22" t="str">
        <f>IF(DetailsTable[[#This Row],[Flat No.]]&lt;&gt;"", VLOOKUP(DetailsTable[[#This Row],[Flat No.]],FlatsMappingTable[],2,FALSE),"")</f>
        <v/>
      </c>
      <c r="P176" s="22" t="str">
        <f>IF(DetailsTable[[#This Row],[Flat No.]]&lt;&gt;"", VLOOKUP(DetailsTable[[#This Row],[Flat No.]],FlatsMappingTable[],3,FALSE),"")</f>
        <v/>
      </c>
      <c r="Q176" s="22" t="str">
        <f>IF(DetailsTable[[#This Row],[DOB]]&lt;&gt;"",IF(DetailsTable[[#This Row],[Positive Date]]&lt;&gt;"",DATEDIF(DetailsTable[[#This Row],[DOB]],DetailsTable[[#This Row],[Positive Date]],"Y"),""),"")</f>
        <v/>
      </c>
      <c r="R176" s="22" t="str">
        <f>IF(DetailsTable[[#This Row],[Positive Date]]&lt;&gt;"",YEAR(DetailsTable[[#This Row],[Positive Date]]),"")</f>
        <v/>
      </c>
      <c r="S176" s="19" t="str">
        <f>TEXT(IF(DetailsTable[[#This Row],[Positive Date]]&lt;&gt;"",MONTH(DetailsTable[[#This Row],[Positive Date]])*28,""),"mmm")</f>
        <v/>
      </c>
      <c r="T176" s="19" t="str">
        <f>IF(DetailsTable[[#This Row],[Month]]&lt;&gt;"", _xlfn.CONCAT(DetailsTable[[#This Row],[Month]],"-",DetailsTable[[#This Row],[Year]]),"")</f>
        <v/>
      </c>
      <c r="U176" s="19" t="str">
        <f>IF(DetailsTable[[#This Row],[Positive Date]]&lt;&gt;"",IF(DetailsTable[[#This Row],[Recovered Date]]&lt;&gt;"",DATEDIF(DetailsTable[[#This Row],[Positive Date]],DetailsTable[[#This Row],[Recovered Date]],"D"),""),"")</f>
        <v/>
      </c>
      <c r="V176" s="19" t="str">
        <f>IF(DetailsTable[[#This Row],[Age]]&lt;&gt;"", VLOOKUP(ROUNDDOWN(DetailsTable[[#This Row],[Age]],-1)+1,AgeBandBasedDetails[[Start Age]:[Age Band]],3,FALSE),"")</f>
        <v/>
      </c>
    </row>
    <row r="177" spans="1:22" x14ac:dyDescent="0.25">
      <c r="A177" s="6" t="str">
        <f>IF(DetailsTable[[#This Row],[Person Name]]&lt;&gt;"",A176+1,"")</f>
        <v/>
      </c>
      <c r="B177" s="3"/>
      <c r="C177" s="3"/>
      <c r="D177" s="16"/>
      <c r="E177" s="3"/>
      <c r="F177" s="16"/>
      <c r="G177" s="16"/>
      <c r="H177" s="16"/>
      <c r="I177" s="16"/>
      <c r="J177" s="16"/>
      <c r="K177" s="16"/>
      <c r="L177" s="46"/>
      <c r="M177" s="40" t="str">
        <f>IF(DetailsTable[[#This Row],[Positive Date]]&lt;&gt;"", IF(DetailsTable[[#This Row],[Recovered Date]]="",IF(DetailsTable[[#This Row],[Deceased Date]]="","Yes","No"),"No"),"")</f>
        <v/>
      </c>
      <c r="N177" s="50" t="str">
        <f>IF(DetailsTable[[#This Row],[Flat No.]]&lt;&gt;"", VLOOKUP(DetailsTable[[#This Row],[Flat No.]],FlatsMappingTable[],4,FALSE),"")</f>
        <v/>
      </c>
      <c r="O177" s="22" t="str">
        <f>IF(DetailsTable[[#This Row],[Flat No.]]&lt;&gt;"", VLOOKUP(DetailsTable[[#This Row],[Flat No.]],FlatsMappingTable[],2,FALSE),"")</f>
        <v/>
      </c>
      <c r="P177" s="22" t="str">
        <f>IF(DetailsTable[[#This Row],[Flat No.]]&lt;&gt;"", VLOOKUP(DetailsTable[[#This Row],[Flat No.]],FlatsMappingTable[],3,FALSE),"")</f>
        <v/>
      </c>
      <c r="Q177" s="22" t="str">
        <f>IF(DetailsTable[[#This Row],[DOB]]&lt;&gt;"",IF(DetailsTable[[#This Row],[Positive Date]]&lt;&gt;"",DATEDIF(DetailsTable[[#This Row],[DOB]],DetailsTable[[#This Row],[Positive Date]],"Y"),""),"")</f>
        <v/>
      </c>
      <c r="R177" s="22" t="str">
        <f>IF(DetailsTable[[#This Row],[Positive Date]]&lt;&gt;"",YEAR(DetailsTable[[#This Row],[Positive Date]]),"")</f>
        <v/>
      </c>
      <c r="S177" s="19" t="str">
        <f>TEXT(IF(DetailsTable[[#This Row],[Positive Date]]&lt;&gt;"",MONTH(DetailsTable[[#This Row],[Positive Date]])*28,""),"mmm")</f>
        <v/>
      </c>
      <c r="T177" s="19" t="str">
        <f>IF(DetailsTable[[#This Row],[Month]]&lt;&gt;"", _xlfn.CONCAT(DetailsTable[[#This Row],[Month]],"-",DetailsTable[[#This Row],[Year]]),"")</f>
        <v/>
      </c>
      <c r="U177" s="19" t="str">
        <f>IF(DetailsTable[[#This Row],[Positive Date]]&lt;&gt;"",IF(DetailsTable[[#This Row],[Recovered Date]]&lt;&gt;"",DATEDIF(DetailsTable[[#This Row],[Positive Date]],DetailsTable[[#This Row],[Recovered Date]],"D"),""),"")</f>
        <v/>
      </c>
      <c r="V177" s="19" t="str">
        <f>IF(DetailsTable[[#This Row],[Age]]&lt;&gt;"", VLOOKUP(ROUNDDOWN(DetailsTable[[#This Row],[Age]],-1)+1,AgeBandBasedDetails[[Start Age]:[Age Band]],3,FALSE),"")</f>
        <v/>
      </c>
    </row>
    <row r="178" spans="1:22" x14ac:dyDescent="0.25">
      <c r="A178" s="6" t="str">
        <f>IF(DetailsTable[[#This Row],[Person Name]]&lt;&gt;"",A177+1,"")</f>
        <v/>
      </c>
      <c r="B178" s="3"/>
      <c r="C178" s="3"/>
      <c r="D178" s="16"/>
      <c r="E178" s="3"/>
      <c r="F178" s="16"/>
      <c r="G178" s="16"/>
      <c r="H178" s="16"/>
      <c r="I178" s="16"/>
      <c r="J178" s="16"/>
      <c r="K178" s="16"/>
      <c r="L178" s="46"/>
      <c r="M178" s="40" t="str">
        <f>IF(DetailsTable[[#This Row],[Positive Date]]&lt;&gt;"", IF(DetailsTable[[#This Row],[Recovered Date]]="",IF(DetailsTable[[#This Row],[Deceased Date]]="","Yes","No"),"No"),"")</f>
        <v/>
      </c>
      <c r="N178" s="50" t="str">
        <f>IF(DetailsTable[[#This Row],[Flat No.]]&lt;&gt;"", VLOOKUP(DetailsTable[[#This Row],[Flat No.]],FlatsMappingTable[],4,FALSE),"")</f>
        <v/>
      </c>
      <c r="O178" s="22" t="str">
        <f>IF(DetailsTable[[#This Row],[Flat No.]]&lt;&gt;"", VLOOKUP(DetailsTable[[#This Row],[Flat No.]],FlatsMappingTable[],2,FALSE),"")</f>
        <v/>
      </c>
      <c r="P178" s="22" t="str">
        <f>IF(DetailsTable[[#This Row],[Flat No.]]&lt;&gt;"", VLOOKUP(DetailsTable[[#This Row],[Flat No.]],FlatsMappingTable[],3,FALSE),"")</f>
        <v/>
      </c>
      <c r="Q178" s="22" t="str">
        <f>IF(DetailsTable[[#This Row],[DOB]]&lt;&gt;"",IF(DetailsTable[[#This Row],[Positive Date]]&lt;&gt;"",DATEDIF(DetailsTable[[#This Row],[DOB]],DetailsTable[[#This Row],[Positive Date]],"Y"),""),"")</f>
        <v/>
      </c>
      <c r="R178" s="22" t="str">
        <f>IF(DetailsTable[[#This Row],[Positive Date]]&lt;&gt;"",YEAR(DetailsTable[[#This Row],[Positive Date]]),"")</f>
        <v/>
      </c>
      <c r="S178" s="19" t="str">
        <f>TEXT(IF(DetailsTable[[#This Row],[Positive Date]]&lt;&gt;"",MONTH(DetailsTable[[#This Row],[Positive Date]])*28,""),"mmm")</f>
        <v/>
      </c>
      <c r="T178" s="19" t="str">
        <f>IF(DetailsTable[[#This Row],[Month]]&lt;&gt;"", _xlfn.CONCAT(DetailsTable[[#This Row],[Month]],"-",DetailsTable[[#This Row],[Year]]),"")</f>
        <v/>
      </c>
      <c r="U178" s="19" t="str">
        <f>IF(DetailsTable[[#This Row],[Positive Date]]&lt;&gt;"",IF(DetailsTable[[#This Row],[Recovered Date]]&lt;&gt;"",DATEDIF(DetailsTable[[#This Row],[Positive Date]],DetailsTable[[#This Row],[Recovered Date]],"D"),""),"")</f>
        <v/>
      </c>
      <c r="V178" s="19" t="str">
        <f>IF(DetailsTable[[#This Row],[Age]]&lt;&gt;"", VLOOKUP(ROUNDDOWN(DetailsTable[[#This Row],[Age]],-1)+1,AgeBandBasedDetails[[Start Age]:[Age Band]],3,FALSE),"")</f>
        <v/>
      </c>
    </row>
    <row r="179" spans="1:22" x14ac:dyDescent="0.25">
      <c r="A179" s="6" t="str">
        <f>IF(DetailsTable[[#This Row],[Person Name]]&lt;&gt;"",A178+1,"")</f>
        <v/>
      </c>
      <c r="B179" s="3"/>
      <c r="C179" s="3"/>
      <c r="D179" s="16"/>
      <c r="E179" s="3"/>
      <c r="F179" s="16"/>
      <c r="G179" s="16"/>
      <c r="H179" s="16"/>
      <c r="I179" s="16"/>
      <c r="J179" s="16"/>
      <c r="K179" s="16"/>
      <c r="L179" s="46"/>
      <c r="M179" s="40" t="str">
        <f>IF(DetailsTable[[#This Row],[Positive Date]]&lt;&gt;"", IF(DetailsTable[[#This Row],[Recovered Date]]="",IF(DetailsTable[[#This Row],[Deceased Date]]="","Yes","No"),"No"),"")</f>
        <v/>
      </c>
      <c r="N179" s="50" t="str">
        <f>IF(DetailsTable[[#This Row],[Flat No.]]&lt;&gt;"", VLOOKUP(DetailsTable[[#This Row],[Flat No.]],FlatsMappingTable[],4,FALSE),"")</f>
        <v/>
      </c>
      <c r="O179" s="22" t="str">
        <f>IF(DetailsTable[[#This Row],[Flat No.]]&lt;&gt;"", VLOOKUP(DetailsTable[[#This Row],[Flat No.]],FlatsMappingTable[],2,FALSE),"")</f>
        <v/>
      </c>
      <c r="P179" s="22" t="str">
        <f>IF(DetailsTable[[#This Row],[Flat No.]]&lt;&gt;"", VLOOKUP(DetailsTable[[#This Row],[Flat No.]],FlatsMappingTable[],3,FALSE),"")</f>
        <v/>
      </c>
      <c r="Q179" s="22" t="str">
        <f>IF(DetailsTable[[#This Row],[DOB]]&lt;&gt;"",IF(DetailsTable[[#This Row],[Positive Date]]&lt;&gt;"",DATEDIF(DetailsTable[[#This Row],[DOB]],DetailsTable[[#This Row],[Positive Date]],"Y"),""),"")</f>
        <v/>
      </c>
      <c r="R179" s="22" t="str">
        <f>IF(DetailsTable[[#This Row],[Positive Date]]&lt;&gt;"",YEAR(DetailsTable[[#This Row],[Positive Date]]),"")</f>
        <v/>
      </c>
      <c r="S179" s="19" t="str">
        <f>TEXT(IF(DetailsTable[[#This Row],[Positive Date]]&lt;&gt;"",MONTH(DetailsTable[[#This Row],[Positive Date]])*28,""),"mmm")</f>
        <v/>
      </c>
      <c r="T179" s="19" t="str">
        <f>IF(DetailsTable[[#This Row],[Month]]&lt;&gt;"", _xlfn.CONCAT(DetailsTable[[#This Row],[Month]],"-",DetailsTable[[#This Row],[Year]]),"")</f>
        <v/>
      </c>
      <c r="U179" s="19" t="str">
        <f>IF(DetailsTable[[#This Row],[Positive Date]]&lt;&gt;"",IF(DetailsTable[[#This Row],[Recovered Date]]&lt;&gt;"",DATEDIF(DetailsTable[[#This Row],[Positive Date]],DetailsTable[[#This Row],[Recovered Date]],"D"),""),"")</f>
        <v/>
      </c>
      <c r="V179" s="19" t="str">
        <f>IF(DetailsTable[[#This Row],[Age]]&lt;&gt;"", VLOOKUP(ROUNDDOWN(DetailsTable[[#This Row],[Age]],-1)+1,AgeBandBasedDetails[[Start Age]:[Age Band]],3,FALSE),"")</f>
        <v/>
      </c>
    </row>
    <row r="180" spans="1:22" x14ac:dyDescent="0.25">
      <c r="A180" s="6" t="str">
        <f>IF(DetailsTable[[#This Row],[Person Name]]&lt;&gt;"",A179+1,"")</f>
        <v/>
      </c>
      <c r="B180" s="3"/>
      <c r="C180" s="3"/>
      <c r="D180" s="16"/>
      <c r="E180" s="3"/>
      <c r="F180" s="16"/>
      <c r="G180" s="16"/>
      <c r="H180" s="16"/>
      <c r="I180" s="16"/>
      <c r="J180" s="16"/>
      <c r="K180" s="16"/>
      <c r="L180" s="46"/>
      <c r="M180" s="40" t="str">
        <f>IF(DetailsTable[[#This Row],[Positive Date]]&lt;&gt;"", IF(DetailsTable[[#This Row],[Recovered Date]]="",IF(DetailsTable[[#This Row],[Deceased Date]]="","Yes","No"),"No"),"")</f>
        <v/>
      </c>
      <c r="N180" s="50" t="str">
        <f>IF(DetailsTable[[#This Row],[Flat No.]]&lt;&gt;"", VLOOKUP(DetailsTable[[#This Row],[Flat No.]],FlatsMappingTable[],4,FALSE),"")</f>
        <v/>
      </c>
      <c r="O180" s="22" t="str">
        <f>IF(DetailsTable[[#This Row],[Flat No.]]&lt;&gt;"", VLOOKUP(DetailsTable[[#This Row],[Flat No.]],FlatsMappingTable[],2,FALSE),"")</f>
        <v/>
      </c>
      <c r="P180" s="22" t="str">
        <f>IF(DetailsTable[[#This Row],[Flat No.]]&lt;&gt;"", VLOOKUP(DetailsTable[[#This Row],[Flat No.]],FlatsMappingTable[],3,FALSE),"")</f>
        <v/>
      </c>
      <c r="Q180" s="22" t="str">
        <f>IF(DetailsTable[[#This Row],[DOB]]&lt;&gt;"",IF(DetailsTable[[#This Row],[Positive Date]]&lt;&gt;"",DATEDIF(DetailsTable[[#This Row],[DOB]],DetailsTable[[#This Row],[Positive Date]],"Y"),""),"")</f>
        <v/>
      </c>
      <c r="R180" s="22" t="str">
        <f>IF(DetailsTable[[#This Row],[Positive Date]]&lt;&gt;"",YEAR(DetailsTable[[#This Row],[Positive Date]]),"")</f>
        <v/>
      </c>
      <c r="S180" s="19" t="str">
        <f>TEXT(IF(DetailsTable[[#This Row],[Positive Date]]&lt;&gt;"",MONTH(DetailsTable[[#This Row],[Positive Date]])*28,""),"mmm")</f>
        <v/>
      </c>
      <c r="T180" s="19" t="str">
        <f>IF(DetailsTable[[#This Row],[Month]]&lt;&gt;"", _xlfn.CONCAT(DetailsTable[[#This Row],[Month]],"-",DetailsTable[[#This Row],[Year]]),"")</f>
        <v/>
      </c>
      <c r="U180" s="19" t="str">
        <f>IF(DetailsTable[[#This Row],[Positive Date]]&lt;&gt;"",IF(DetailsTable[[#This Row],[Recovered Date]]&lt;&gt;"",DATEDIF(DetailsTable[[#This Row],[Positive Date]],DetailsTable[[#This Row],[Recovered Date]],"D"),""),"")</f>
        <v/>
      </c>
      <c r="V180" s="19" t="str">
        <f>IF(DetailsTable[[#This Row],[Age]]&lt;&gt;"", VLOOKUP(ROUNDDOWN(DetailsTable[[#This Row],[Age]],-1)+1,AgeBandBasedDetails[[Start Age]:[Age Band]],3,FALSE),"")</f>
        <v/>
      </c>
    </row>
    <row r="181" spans="1:22" x14ac:dyDescent="0.25">
      <c r="A181" s="6" t="str">
        <f>IF(DetailsTable[[#This Row],[Person Name]]&lt;&gt;"",A180+1,"")</f>
        <v/>
      </c>
      <c r="B181" s="3"/>
      <c r="C181" s="3"/>
      <c r="D181" s="16"/>
      <c r="E181" s="3"/>
      <c r="F181" s="16"/>
      <c r="G181" s="16"/>
      <c r="H181" s="16"/>
      <c r="I181" s="16"/>
      <c r="J181" s="16"/>
      <c r="K181" s="16"/>
      <c r="L181" s="46"/>
      <c r="M181" s="40" t="str">
        <f>IF(DetailsTable[[#This Row],[Positive Date]]&lt;&gt;"", IF(DetailsTable[[#This Row],[Recovered Date]]="",IF(DetailsTable[[#This Row],[Deceased Date]]="","Yes","No"),"No"),"")</f>
        <v/>
      </c>
      <c r="N181" s="50" t="str">
        <f>IF(DetailsTable[[#This Row],[Flat No.]]&lt;&gt;"", VLOOKUP(DetailsTable[[#This Row],[Flat No.]],FlatsMappingTable[],4,FALSE),"")</f>
        <v/>
      </c>
      <c r="O181" s="22" t="str">
        <f>IF(DetailsTable[[#This Row],[Flat No.]]&lt;&gt;"", VLOOKUP(DetailsTable[[#This Row],[Flat No.]],FlatsMappingTable[],2,FALSE),"")</f>
        <v/>
      </c>
      <c r="P181" s="22" t="str">
        <f>IF(DetailsTable[[#This Row],[Flat No.]]&lt;&gt;"", VLOOKUP(DetailsTable[[#This Row],[Flat No.]],FlatsMappingTable[],3,FALSE),"")</f>
        <v/>
      </c>
      <c r="Q181" s="22" t="str">
        <f>IF(DetailsTable[[#This Row],[DOB]]&lt;&gt;"",IF(DetailsTable[[#This Row],[Positive Date]]&lt;&gt;"",DATEDIF(DetailsTable[[#This Row],[DOB]],DetailsTable[[#This Row],[Positive Date]],"Y"),""),"")</f>
        <v/>
      </c>
      <c r="R181" s="22" t="str">
        <f>IF(DetailsTable[[#This Row],[Positive Date]]&lt;&gt;"",YEAR(DetailsTable[[#This Row],[Positive Date]]),"")</f>
        <v/>
      </c>
      <c r="S181" s="19" t="str">
        <f>TEXT(IF(DetailsTable[[#This Row],[Positive Date]]&lt;&gt;"",MONTH(DetailsTable[[#This Row],[Positive Date]])*28,""),"mmm")</f>
        <v/>
      </c>
      <c r="T181" s="19" t="str">
        <f>IF(DetailsTable[[#This Row],[Month]]&lt;&gt;"", _xlfn.CONCAT(DetailsTable[[#This Row],[Month]],"-",DetailsTable[[#This Row],[Year]]),"")</f>
        <v/>
      </c>
      <c r="U181" s="19" t="str">
        <f>IF(DetailsTable[[#This Row],[Positive Date]]&lt;&gt;"",IF(DetailsTable[[#This Row],[Recovered Date]]&lt;&gt;"",DATEDIF(DetailsTable[[#This Row],[Positive Date]],DetailsTable[[#This Row],[Recovered Date]],"D"),""),"")</f>
        <v/>
      </c>
      <c r="V181" s="19" t="str">
        <f>IF(DetailsTable[[#This Row],[Age]]&lt;&gt;"", VLOOKUP(ROUNDDOWN(DetailsTable[[#This Row],[Age]],-1)+1,AgeBandBasedDetails[[Start Age]:[Age Band]],3,FALSE),"")</f>
        <v/>
      </c>
    </row>
    <row r="182" spans="1:22" x14ac:dyDescent="0.25">
      <c r="A182" s="6" t="str">
        <f>IF(DetailsTable[[#This Row],[Person Name]]&lt;&gt;"",A181+1,"")</f>
        <v/>
      </c>
      <c r="B182" s="3"/>
      <c r="C182" s="3"/>
      <c r="D182" s="16"/>
      <c r="E182" s="3"/>
      <c r="F182" s="16"/>
      <c r="G182" s="16"/>
      <c r="H182" s="16"/>
      <c r="I182" s="16"/>
      <c r="J182" s="16"/>
      <c r="K182" s="16"/>
      <c r="L182" s="46"/>
      <c r="M182" s="40" t="str">
        <f>IF(DetailsTable[[#This Row],[Positive Date]]&lt;&gt;"", IF(DetailsTable[[#This Row],[Recovered Date]]="",IF(DetailsTable[[#This Row],[Deceased Date]]="","Yes","No"),"No"),"")</f>
        <v/>
      </c>
      <c r="N182" s="50" t="str">
        <f>IF(DetailsTable[[#This Row],[Flat No.]]&lt;&gt;"", VLOOKUP(DetailsTable[[#This Row],[Flat No.]],FlatsMappingTable[],4,FALSE),"")</f>
        <v/>
      </c>
      <c r="O182" s="22" t="str">
        <f>IF(DetailsTable[[#This Row],[Flat No.]]&lt;&gt;"", VLOOKUP(DetailsTable[[#This Row],[Flat No.]],FlatsMappingTable[],2,FALSE),"")</f>
        <v/>
      </c>
      <c r="P182" s="22" t="str">
        <f>IF(DetailsTable[[#This Row],[Flat No.]]&lt;&gt;"", VLOOKUP(DetailsTable[[#This Row],[Flat No.]],FlatsMappingTable[],3,FALSE),"")</f>
        <v/>
      </c>
      <c r="Q182" s="22" t="str">
        <f>IF(DetailsTable[[#This Row],[DOB]]&lt;&gt;"",IF(DetailsTable[[#This Row],[Positive Date]]&lt;&gt;"",DATEDIF(DetailsTable[[#This Row],[DOB]],DetailsTable[[#This Row],[Positive Date]],"Y"),""),"")</f>
        <v/>
      </c>
      <c r="R182" s="22" t="str">
        <f>IF(DetailsTable[[#This Row],[Positive Date]]&lt;&gt;"",YEAR(DetailsTable[[#This Row],[Positive Date]]),"")</f>
        <v/>
      </c>
      <c r="S182" s="19" t="str">
        <f>TEXT(IF(DetailsTable[[#This Row],[Positive Date]]&lt;&gt;"",MONTH(DetailsTable[[#This Row],[Positive Date]])*28,""),"mmm")</f>
        <v/>
      </c>
      <c r="T182" s="19" t="str">
        <f>IF(DetailsTable[[#This Row],[Month]]&lt;&gt;"", _xlfn.CONCAT(DetailsTable[[#This Row],[Month]],"-",DetailsTable[[#This Row],[Year]]),"")</f>
        <v/>
      </c>
      <c r="U182" s="19" t="str">
        <f>IF(DetailsTable[[#This Row],[Positive Date]]&lt;&gt;"",IF(DetailsTable[[#This Row],[Recovered Date]]&lt;&gt;"",DATEDIF(DetailsTable[[#This Row],[Positive Date]],DetailsTable[[#This Row],[Recovered Date]],"D"),""),"")</f>
        <v/>
      </c>
      <c r="V182" s="19" t="str">
        <f>IF(DetailsTable[[#This Row],[Age]]&lt;&gt;"", VLOOKUP(ROUNDDOWN(DetailsTable[[#This Row],[Age]],-1)+1,AgeBandBasedDetails[[Start Age]:[Age Band]],3,FALSE),"")</f>
        <v/>
      </c>
    </row>
    <row r="183" spans="1:22" x14ac:dyDescent="0.25">
      <c r="A183" s="6" t="str">
        <f>IF(DetailsTable[[#This Row],[Person Name]]&lt;&gt;"",A182+1,"")</f>
        <v/>
      </c>
      <c r="B183" s="3"/>
      <c r="C183" s="3"/>
      <c r="D183" s="16"/>
      <c r="E183" s="3"/>
      <c r="F183" s="16"/>
      <c r="G183" s="16"/>
      <c r="H183" s="16"/>
      <c r="I183" s="16"/>
      <c r="J183" s="16"/>
      <c r="K183" s="16"/>
      <c r="L183" s="46"/>
      <c r="M183" s="40" t="str">
        <f>IF(DetailsTable[[#This Row],[Positive Date]]&lt;&gt;"", IF(DetailsTable[[#This Row],[Recovered Date]]="",IF(DetailsTable[[#This Row],[Deceased Date]]="","Yes","No"),"No"),"")</f>
        <v/>
      </c>
      <c r="N183" s="50" t="str">
        <f>IF(DetailsTable[[#This Row],[Flat No.]]&lt;&gt;"", VLOOKUP(DetailsTable[[#This Row],[Flat No.]],FlatsMappingTable[],4,FALSE),"")</f>
        <v/>
      </c>
      <c r="O183" s="22" t="str">
        <f>IF(DetailsTable[[#This Row],[Flat No.]]&lt;&gt;"", VLOOKUP(DetailsTable[[#This Row],[Flat No.]],FlatsMappingTable[],2,FALSE),"")</f>
        <v/>
      </c>
      <c r="P183" s="22" t="str">
        <f>IF(DetailsTable[[#This Row],[Flat No.]]&lt;&gt;"", VLOOKUP(DetailsTable[[#This Row],[Flat No.]],FlatsMappingTable[],3,FALSE),"")</f>
        <v/>
      </c>
      <c r="Q183" s="22" t="str">
        <f>IF(DetailsTable[[#This Row],[DOB]]&lt;&gt;"",IF(DetailsTable[[#This Row],[Positive Date]]&lt;&gt;"",DATEDIF(DetailsTable[[#This Row],[DOB]],DetailsTable[[#This Row],[Positive Date]],"Y"),""),"")</f>
        <v/>
      </c>
      <c r="R183" s="22" t="str">
        <f>IF(DetailsTable[[#This Row],[Positive Date]]&lt;&gt;"",YEAR(DetailsTable[[#This Row],[Positive Date]]),"")</f>
        <v/>
      </c>
      <c r="S183" s="19" t="str">
        <f>TEXT(IF(DetailsTable[[#This Row],[Positive Date]]&lt;&gt;"",MONTH(DetailsTable[[#This Row],[Positive Date]])*28,""),"mmm")</f>
        <v/>
      </c>
      <c r="T183" s="19" t="str">
        <f>IF(DetailsTable[[#This Row],[Month]]&lt;&gt;"", _xlfn.CONCAT(DetailsTable[[#This Row],[Month]],"-",DetailsTable[[#This Row],[Year]]),"")</f>
        <v/>
      </c>
      <c r="U183" s="19" t="str">
        <f>IF(DetailsTable[[#This Row],[Positive Date]]&lt;&gt;"",IF(DetailsTable[[#This Row],[Recovered Date]]&lt;&gt;"",DATEDIF(DetailsTable[[#This Row],[Positive Date]],DetailsTable[[#This Row],[Recovered Date]],"D"),""),"")</f>
        <v/>
      </c>
      <c r="V183" s="19" t="str">
        <f>IF(DetailsTable[[#This Row],[Age]]&lt;&gt;"", VLOOKUP(ROUNDDOWN(DetailsTable[[#This Row],[Age]],-1)+1,AgeBandBasedDetails[[Start Age]:[Age Band]],3,FALSE),"")</f>
        <v/>
      </c>
    </row>
    <row r="184" spans="1:22" x14ac:dyDescent="0.25">
      <c r="A184" s="6" t="str">
        <f>IF(DetailsTable[[#This Row],[Person Name]]&lt;&gt;"",A183+1,"")</f>
        <v/>
      </c>
      <c r="B184" s="3"/>
      <c r="C184" s="3"/>
      <c r="D184" s="16"/>
      <c r="E184" s="3"/>
      <c r="F184" s="16"/>
      <c r="G184" s="16"/>
      <c r="H184" s="16"/>
      <c r="I184" s="16"/>
      <c r="J184" s="16"/>
      <c r="K184" s="16"/>
      <c r="L184" s="46"/>
      <c r="M184" s="40" t="str">
        <f>IF(DetailsTable[[#This Row],[Positive Date]]&lt;&gt;"", IF(DetailsTable[[#This Row],[Recovered Date]]="",IF(DetailsTable[[#This Row],[Deceased Date]]="","Yes","No"),"No"),"")</f>
        <v/>
      </c>
      <c r="N184" s="50" t="str">
        <f>IF(DetailsTable[[#This Row],[Flat No.]]&lt;&gt;"", VLOOKUP(DetailsTable[[#This Row],[Flat No.]],FlatsMappingTable[],4,FALSE),"")</f>
        <v/>
      </c>
      <c r="O184" s="22" t="str">
        <f>IF(DetailsTable[[#This Row],[Flat No.]]&lt;&gt;"", VLOOKUP(DetailsTable[[#This Row],[Flat No.]],FlatsMappingTable[],2,FALSE),"")</f>
        <v/>
      </c>
      <c r="P184" s="22" t="str">
        <f>IF(DetailsTable[[#This Row],[Flat No.]]&lt;&gt;"", VLOOKUP(DetailsTable[[#This Row],[Flat No.]],FlatsMappingTable[],3,FALSE),"")</f>
        <v/>
      </c>
      <c r="Q184" s="22" t="str">
        <f>IF(DetailsTable[[#This Row],[DOB]]&lt;&gt;"",IF(DetailsTable[[#This Row],[Positive Date]]&lt;&gt;"",DATEDIF(DetailsTable[[#This Row],[DOB]],DetailsTable[[#This Row],[Positive Date]],"Y"),""),"")</f>
        <v/>
      </c>
      <c r="R184" s="22" t="str">
        <f>IF(DetailsTable[[#This Row],[Positive Date]]&lt;&gt;"",YEAR(DetailsTable[[#This Row],[Positive Date]]),"")</f>
        <v/>
      </c>
      <c r="S184" s="19" t="str">
        <f>TEXT(IF(DetailsTable[[#This Row],[Positive Date]]&lt;&gt;"",MONTH(DetailsTable[[#This Row],[Positive Date]])*28,""),"mmm")</f>
        <v/>
      </c>
      <c r="T184" s="19" t="str">
        <f>IF(DetailsTable[[#This Row],[Month]]&lt;&gt;"", _xlfn.CONCAT(DetailsTable[[#This Row],[Month]],"-",DetailsTable[[#This Row],[Year]]),"")</f>
        <v/>
      </c>
      <c r="U184" s="19" t="str">
        <f>IF(DetailsTable[[#This Row],[Positive Date]]&lt;&gt;"",IF(DetailsTable[[#This Row],[Recovered Date]]&lt;&gt;"",DATEDIF(DetailsTable[[#This Row],[Positive Date]],DetailsTable[[#This Row],[Recovered Date]],"D"),""),"")</f>
        <v/>
      </c>
      <c r="V184" s="19" t="str">
        <f>IF(DetailsTable[[#This Row],[Age]]&lt;&gt;"", VLOOKUP(ROUNDDOWN(DetailsTable[[#This Row],[Age]],-1)+1,AgeBandBasedDetails[[Start Age]:[Age Band]],3,FALSE),"")</f>
        <v/>
      </c>
    </row>
    <row r="185" spans="1:22" x14ac:dyDescent="0.25">
      <c r="A185" s="6" t="str">
        <f>IF(DetailsTable[[#This Row],[Person Name]]&lt;&gt;"",A184+1,"")</f>
        <v/>
      </c>
      <c r="B185" s="3"/>
      <c r="C185" s="3"/>
      <c r="D185" s="16"/>
      <c r="E185" s="3"/>
      <c r="F185" s="16"/>
      <c r="G185" s="16"/>
      <c r="H185" s="16"/>
      <c r="I185" s="16"/>
      <c r="J185" s="16"/>
      <c r="K185" s="16"/>
      <c r="L185" s="46"/>
      <c r="M185" s="40" t="str">
        <f>IF(DetailsTable[[#This Row],[Positive Date]]&lt;&gt;"", IF(DetailsTable[[#This Row],[Recovered Date]]="",IF(DetailsTable[[#This Row],[Deceased Date]]="","Yes","No"),"No"),"")</f>
        <v/>
      </c>
      <c r="N185" s="50" t="str">
        <f>IF(DetailsTable[[#This Row],[Flat No.]]&lt;&gt;"", VLOOKUP(DetailsTable[[#This Row],[Flat No.]],FlatsMappingTable[],4,FALSE),"")</f>
        <v/>
      </c>
      <c r="O185" s="22" t="str">
        <f>IF(DetailsTable[[#This Row],[Flat No.]]&lt;&gt;"", VLOOKUP(DetailsTable[[#This Row],[Flat No.]],FlatsMappingTable[],2,FALSE),"")</f>
        <v/>
      </c>
      <c r="P185" s="22" t="str">
        <f>IF(DetailsTable[[#This Row],[Flat No.]]&lt;&gt;"", VLOOKUP(DetailsTable[[#This Row],[Flat No.]],FlatsMappingTable[],3,FALSE),"")</f>
        <v/>
      </c>
      <c r="Q185" s="22" t="str">
        <f>IF(DetailsTable[[#This Row],[DOB]]&lt;&gt;"",IF(DetailsTable[[#This Row],[Positive Date]]&lt;&gt;"",DATEDIF(DetailsTable[[#This Row],[DOB]],DetailsTable[[#This Row],[Positive Date]],"Y"),""),"")</f>
        <v/>
      </c>
      <c r="R185" s="22" t="str">
        <f>IF(DetailsTable[[#This Row],[Positive Date]]&lt;&gt;"",YEAR(DetailsTable[[#This Row],[Positive Date]]),"")</f>
        <v/>
      </c>
      <c r="S185" s="19" t="str">
        <f>TEXT(IF(DetailsTable[[#This Row],[Positive Date]]&lt;&gt;"",MONTH(DetailsTable[[#This Row],[Positive Date]])*28,""),"mmm")</f>
        <v/>
      </c>
      <c r="T185" s="19" t="str">
        <f>IF(DetailsTable[[#This Row],[Month]]&lt;&gt;"", _xlfn.CONCAT(DetailsTable[[#This Row],[Month]],"-",DetailsTable[[#This Row],[Year]]),"")</f>
        <v/>
      </c>
      <c r="U185" s="19" t="str">
        <f>IF(DetailsTable[[#This Row],[Positive Date]]&lt;&gt;"",IF(DetailsTable[[#This Row],[Recovered Date]]&lt;&gt;"",DATEDIF(DetailsTable[[#This Row],[Positive Date]],DetailsTable[[#This Row],[Recovered Date]],"D"),""),"")</f>
        <v/>
      </c>
      <c r="V185" s="19" t="str">
        <f>IF(DetailsTable[[#This Row],[Age]]&lt;&gt;"", VLOOKUP(ROUNDDOWN(DetailsTable[[#This Row],[Age]],-1)+1,AgeBandBasedDetails[[Start Age]:[Age Band]],3,FALSE),"")</f>
        <v/>
      </c>
    </row>
    <row r="186" spans="1:22" x14ac:dyDescent="0.25">
      <c r="A186" s="6" t="str">
        <f>IF(DetailsTable[[#This Row],[Person Name]]&lt;&gt;"",A185+1,"")</f>
        <v/>
      </c>
      <c r="B186" s="3"/>
      <c r="C186" s="3"/>
      <c r="D186" s="16"/>
      <c r="E186" s="3"/>
      <c r="F186" s="16"/>
      <c r="G186" s="16"/>
      <c r="H186" s="16"/>
      <c r="I186" s="16"/>
      <c r="J186" s="16"/>
      <c r="K186" s="16"/>
      <c r="L186" s="46"/>
      <c r="M186" s="40" t="str">
        <f>IF(DetailsTable[[#This Row],[Positive Date]]&lt;&gt;"", IF(DetailsTable[[#This Row],[Recovered Date]]="",IF(DetailsTable[[#This Row],[Deceased Date]]="","Yes","No"),"No"),"")</f>
        <v/>
      </c>
      <c r="N186" s="50" t="str">
        <f>IF(DetailsTable[[#This Row],[Flat No.]]&lt;&gt;"", VLOOKUP(DetailsTable[[#This Row],[Flat No.]],FlatsMappingTable[],4,FALSE),"")</f>
        <v/>
      </c>
      <c r="O186" s="22" t="str">
        <f>IF(DetailsTable[[#This Row],[Flat No.]]&lt;&gt;"", VLOOKUP(DetailsTable[[#This Row],[Flat No.]],FlatsMappingTable[],2,FALSE),"")</f>
        <v/>
      </c>
      <c r="P186" s="22" t="str">
        <f>IF(DetailsTable[[#This Row],[Flat No.]]&lt;&gt;"", VLOOKUP(DetailsTable[[#This Row],[Flat No.]],FlatsMappingTable[],3,FALSE),"")</f>
        <v/>
      </c>
      <c r="Q186" s="22" t="str">
        <f>IF(DetailsTable[[#This Row],[DOB]]&lt;&gt;"",IF(DetailsTable[[#This Row],[Positive Date]]&lt;&gt;"",DATEDIF(DetailsTable[[#This Row],[DOB]],DetailsTable[[#This Row],[Positive Date]],"Y"),""),"")</f>
        <v/>
      </c>
      <c r="R186" s="22" t="str">
        <f>IF(DetailsTable[[#This Row],[Positive Date]]&lt;&gt;"",YEAR(DetailsTable[[#This Row],[Positive Date]]),"")</f>
        <v/>
      </c>
      <c r="S186" s="19" t="str">
        <f>TEXT(IF(DetailsTable[[#This Row],[Positive Date]]&lt;&gt;"",MONTH(DetailsTable[[#This Row],[Positive Date]])*28,""),"mmm")</f>
        <v/>
      </c>
      <c r="T186" s="19" t="str">
        <f>IF(DetailsTable[[#This Row],[Month]]&lt;&gt;"", _xlfn.CONCAT(DetailsTable[[#This Row],[Month]],"-",DetailsTable[[#This Row],[Year]]),"")</f>
        <v/>
      </c>
      <c r="U186" s="19" t="str">
        <f>IF(DetailsTable[[#This Row],[Positive Date]]&lt;&gt;"",IF(DetailsTable[[#This Row],[Recovered Date]]&lt;&gt;"",DATEDIF(DetailsTable[[#This Row],[Positive Date]],DetailsTable[[#This Row],[Recovered Date]],"D"),""),"")</f>
        <v/>
      </c>
      <c r="V186" s="19" t="str">
        <f>IF(DetailsTable[[#This Row],[Age]]&lt;&gt;"", VLOOKUP(ROUNDDOWN(DetailsTable[[#This Row],[Age]],-1)+1,AgeBandBasedDetails[[Start Age]:[Age Band]],3,FALSE),"")</f>
        <v/>
      </c>
    </row>
    <row r="187" spans="1:22" x14ac:dyDescent="0.25">
      <c r="A187" s="6" t="str">
        <f>IF(DetailsTable[[#This Row],[Person Name]]&lt;&gt;"",A186+1,"")</f>
        <v/>
      </c>
      <c r="B187" s="3"/>
      <c r="C187" s="3"/>
      <c r="D187" s="16"/>
      <c r="E187" s="3"/>
      <c r="F187" s="16"/>
      <c r="G187" s="16"/>
      <c r="H187" s="16"/>
      <c r="I187" s="16"/>
      <c r="J187" s="16"/>
      <c r="K187" s="16"/>
      <c r="L187" s="46"/>
      <c r="M187" s="40" t="str">
        <f>IF(DetailsTable[[#This Row],[Positive Date]]&lt;&gt;"", IF(DetailsTable[[#This Row],[Recovered Date]]="",IF(DetailsTable[[#This Row],[Deceased Date]]="","Yes","No"),"No"),"")</f>
        <v/>
      </c>
      <c r="N187" s="50" t="str">
        <f>IF(DetailsTable[[#This Row],[Flat No.]]&lt;&gt;"", VLOOKUP(DetailsTable[[#This Row],[Flat No.]],FlatsMappingTable[],4,FALSE),"")</f>
        <v/>
      </c>
      <c r="O187" s="22" t="str">
        <f>IF(DetailsTable[[#This Row],[Flat No.]]&lt;&gt;"", VLOOKUP(DetailsTable[[#This Row],[Flat No.]],FlatsMappingTable[],2,FALSE),"")</f>
        <v/>
      </c>
      <c r="P187" s="22" t="str">
        <f>IF(DetailsTable[[#This Row],[Flat No.]]&lt;&gt;"", VLOOKUP(DetailsTable[[#This Row],[Flat No.]],FlatsMappingTable[],3,FALSE),"")</f>
        <v/>
      </c>
      <c r="Q187" s="22" t="str">
        <f>IF(DetailsTable[[#This Row],[DOB]]&lt;&gt;"",IF(DetailsTable[[#This Row],[Positive Date]]&lt;&gt;"",DATEDIF(DetailsTable[[#This Row],[DOB]],DetailsTable[[#This Row],[Positive Date]],"Y"),""),"")</f>
        <v/>
      </c>
      <c r="R187" s="22" t="str">
        <f>IF(DetailsTable[[#This Row],[Positive Date]]&lt;&gt;"",YEAR(DetailsTable[[#This Row],[Positive Date]]),"")</f>
        <v/>
      </c>
      <c r="S187" s="19" t="str">
        <f>TEXT(IF(DetailsTable[[#This Row],[Positive Date]]&lt;&gt;"",MONTH(DetailsTable[[#This Row],[Positive Date]])*28,""),"mmm")</f>
        <v/>
      </c>
      <c r="T187" s="19" t="str">
        <f>IF(DetailsTable[[#This Row],[Month]]&lt;&gt;"", _xlfn.CONCAT(DetailsTable[[#This Row],[Month]],"-",DetailsTable[[#This Row],[Year]]),"")</f>
        <v/>
      </c>
      <c r="U187" s="19" t="str">
        <f>IF(DetailsTable[[#This Row],[Positive Date]]&lt;&gt;"",IF(DetailsTable[[#This Row],[Recovered Date]]&lt;&gt;"",DATEDIF(DetailsTable[[#This Row],[Positive Date]],DetailsTable[[#This Row],[Recovered Date]],"D"),""),"")</f>
        <v/>
      </c>
      <c r="V187" s="19" t="str">
        <f>IF(DetailsTable[[#This Row],[Age]]&lt;&gt;"", VLOOKUP(ROUNDDOWN(DetailsTable[[#This Row],[Age]],-1)+1,AgeBandBasedDetails[[Start Age]:[Age Band]],3,FALSE),"")</f>
        <v/>
      </c>
    </row>
    <row r="188" spans="1:22" x14ac:dyDescent="0.25">
      <c r="A188" s="6" t="str">
        <f>IF(DetailsTable[[#This Row],[Person Name]]&lt;&gt;"",A187+1,"")</f>
        <v/>
      </c>
      <c r="B188" s="3"/>
      <c r="C188" s="3"/>
      <c r="D188" s="16"/>
      <c r="E188" s="3"/>
      <c r="F188" s="16"/>
      <c r="G188" s="16"/>
      <c r="H188" s="16"/>
      <c r="I188" s="16"/>
      <c r="J188" s="16"/>
      <c r="K188" s="16"/>
      <c r="L188" s="46"/>
      <c r="M188" s="40" t="str">
        <f>IF(DetailsTable[[#This Row],[Positive Date]]&lt;&gt;"", IF(DetailsTable[[#This Row],[Recovered Date]]="",IF(DetailsTable[[#This Row],[Deceased Date]]="","Yes","No"),"No"),"")</f>
        <v/>
      </c>
      <c r="N188" s="50" t="str">
        <f>IF(DetailsTable[[#This Row],[Flat No.]]&lt;&gt;"", VLOOKUP(DetailsTable[[#This Row],[Flat No.]],FlatsMappingTable[],4,FALSE),"")</f>
        <v/>
      </c>
      <c r="O188" s="22" t="str">
        <f>IF(DetailsTable[[#This Row],[Flat No.]]&lt;&gt;"", VLOOKUP(DetailsTable[[#This Row],[Flat No.]],FlatsMappingTable[],2,FALSE),"")</f>
        <v/>
      </c>
      <c r="P188" s="22" t="str">
        <f>IF(DetailsTable[[#This Row],[Flat No.]]&lt;&gt;"", VLOOKUP(DetailsTable[[#This Row],[Flat No.]],FlatsMappingTable[],3,FALSE),"")</f>
        <v/>
      </c>
      <c r="Q188" s="22" t="str">
        <f>IF(DetailsTable[[#This Row],[DOB]]&lt;&gt;"",IF(DetailsTable[[#This Row],[Positive Date]]&lt;&gt;"",DATEDIF(DetailsTable[[#This Row],[DOB]],DetailsTable[[#This Row],[Positive Date]],"Y"),""),"")</f>
        <v/>
      </c>
      <c r="R188" s="22" t="str">
        <f>IF(DetailsTable[[#This Row],[Positive Date]]&lt;&gt;"",YEAR(DetailsTable[[#This Row],[Positive Date]]),"")</f>
        <v/>
      </c>
      <c r="S188" s="19" t="str">
        <f>TEXT(IF(DetailsTable[[#This Row],[Positive Date]]&lt;&gt;"",MONTH(DetailsTable[[#This Row],[Positive Date]])*28,""),"mmm")</f>
        <v/>
      </c>
      <c r="T188" s="19" t="str">
        <f>IF(DetailsTable[[#This Row],[Month]]&lt;&gt;"", _xlfn.CONCAT(DetailsTable[[#This Row],[Month]],"-",DetailsTable[[#This Row],[Year]]),"")</f>
        <v/>
      </c>
      <c r="U188" s="19" t="str">
        <f>IF(DetailsTable[[#This Row],[Positive Date]]&lt;&gt;"",IF(DetailsTable[[#This Row],[Recovered Date]]&lt;&gt;"",DATEDIF(DetailsTable[[#This Row],[Positive Date]],DetailsTable[[#This Row],[Recovered Date]],"D"),""),"")</f>
        <v/>
      </c>
      <c r="V188" s="19" t="str">
        <f>IF(DetailsTable[[#This Row],[Age]]&lt;&gt;"", VLOOKUP(ROUNDDOWN(DetailsTable[[#This Row],[Age]],-1)+1,AgeBandBasedDetails[[Start Age]:[Age Band]],3,FALSE),"")</f>
        <v/>
      </c>
    </row>
    <row r="189" spans="1:22" x14ac:dyDescent="0.25">
      <c r="A189" s="6" t="str">
        <f>IF(DetailsTable[[#This Row],[Person Name]]&lt;&gt;"",A188+1,"")</f>
        <v/>
      </c>
      <c r="B189" s="3"/>
      <c r="C189" s="3"/>
      <c r="D189" s="16"/>
      <c r="E189" s="3"/>
      <c r="F189" s="16"/>
      <c r="G189" s="16"/>
      <c r="H189" s="16"/>
      <c r="I189" s="16"/>
      <c r="J189" s="16"/>
      <c r="K189" s="16"/>
      <c r="L189" s="46"/>
      <c r="M189" s="40" t="str">
        <f>IF(DetailsTable[[#This Row],[Positive Date]]&lt;&gt;"", IF(DetailsTable[[#This Row],[Recovered Date]]="",IF(DetailsTable[[#This Row],[Deceased Date]]="","Yes","No"),"No"),"")</f>
        <v/>
      </c>
      <c r="N189" s="50" t="str">
        <f>IF(DetailsTable[[#This Row],[Flat No.]]&lt;&gt;"", VLOOKUP(DetailsTable[[#This Row],[Flat No.]],FlatsMappingTable[],4,FALSE),"")</f>
        <v/>
      </c>
      <c r="O189" s="22" t="str">
        <f>IF(DetailsTable[[#This Row],[Flat No.]]&lt;&gt;"", VLOOKUP(DetailsTable[[#This Row],[Flat No.]],FlatsMappingTable[],2,FALSE),"")</f>
        <v/>
      </c>
      <c r="P189" s="22" t="str">
        <f>IF(DetailsTable[[#This Row],[Flat No.]]&lt;&gt;"", VLOOKUP(DetailsTable[[#This Row],[Flat No.]],FlatsMappingTable[],3,FALSE),"")</f>
        <v/>
      </c>
      <c r="Q189" s="22" t="str">
        <f>IF(DetailsTable[[#This Row],[DOB]]&lt;&gt;"",IF(DetailsTable[[#This Row],[Positive Date]]&lt;&gt;"",DATEDIF(DetailsTable[[#This Row],[DOB]],DetailsTable[[#This Row],[Positive Date]],"Y"),""),"")</f>
        <v/>
      </c>
      <c r="R189" s="22" t="str">
        <f>IF(DetailsTable[[#This Row],[Positive Date]]&lt;&gt;"",YEAR(DetailsTable[[#This Row],[Positive Date]]),"")</f>
        <v/>
      </c>
      <c r="S189" s="19" t="str">
        <f>TEXT(IF(DetailsTable[[#This Row],[Positive Date]]&lt;&gt;"",MONTH(DetailsTable[[#This Row],[Positive Date]])*28,""),"mmm")</f>
        <v/>
      </c>
      <c r="T189" s="19" t="str">
        <f>IF(DetailsTable[[#This Row],[Month]]&lt;&gt;"", _xlfn.CONCAT(DetailsTable[[#This Row],[Month]],"-",DetailsTable[[#This Row],[Year]]),"")</f>
        <v/>
      </c>
      <c r="U189" s="19" t="str">
        <f>IF(DetailsTable[[#This Row],[Positive Date]]&lt;&gt;"",IF(DetailsTable[[#This Row],[Recovered Date]]&lt;&gt;"",DATEDIF(DetailsTable[[#This Row],[Positive Date]],DetailsTable[[#This Row],[Recovered Date]],"D"),""),"")</f>
        <v/>
      </c>
      <c r="V189" s="19" t="str">
        <f>IF(DetailsTable[[#This Row],[Age]]&lt;&gt;"", VLOOKUP(ROUNDDOWN(DetailsTable[[#This Row],[Age]],-1)+1,AgeBandBasedDetails[[Start Age]:[Age Band]],3,FALSE),"")</f>
        <v/>
      </c>
    </row>
    <row r="190" spans="1:22" x14ac:dyDescent="0.25">
      <c r="A190" s="6" t="str">
        <f>IF(DetailsTable[[#This Row],[Person Name]]&lt;&gt;"",A189+1,"")</f>
        <v/>
      </c>
      <c r="B190" s="3"/>
      <c r="C190" s="3"/>
      <c r="D190" s="16"/>
      <c r="E190" s="3"/>
      <c r="F190" s="16"/>
      <c r="G190" s="16"/>
      <c r="H190" s="16"/>
      <c r="I190" s="16"/>
      <c r="J190" s="16"/>
      <c r="K190" s="16"/>
      <c r="L190" s="46"/>
      <c r="M190" s="40" t="str">
        <f>IF(DetailsTable[[#This Row],[Positive Date]]&lt;&gt;"", IF(DetailsTable[[#This Row],[Recovered Date]]="",IF(DetailsTable[[#This Row],[Deceased Date]]="","Yes","No"),"No"),"")</f>
        <v/>
      </c>
      <c r="N190" s="50" t="str">
        <f>IF(DetailsTable[[#This Row],[Flat No.]]&lt;&gt;"", VLOOKUP(DetailsTable[[#This Row],[Flat No.]],FlatsMappingTable[],4,FALSE),"")</f>
        <v/>
      </c>
      <c r="O190" s="22" t="str">
        <f>IF(DetailsTable[[#This Row],[Flat No.]]&lt;&gt;"", VLOOKUP(DetailsTable[[#This Row],[Flat No.]],FlatsMappingTable[],2,FALSE),"")</f>
        <v/>
      </c>
      <c r="P190" s="22" t="str">
        <f>IF(DetailsTable[[#This Row],[Flat No.]]&lt;&gt;"", VLOOKUP(DetailsTable[[#This Row],[Flat No.]],FlatsMappingTable[],3,FALSE),"")</f>
        <v/>
      </c>
      <c r="Q190" s="22" t="str">
        <f>IF(DetailsTable[[#This Row],[DOB]]&lt;&gt;"",IF(DetailsTable[[#This Row],[Positive Date]]&lt;&gt;"",DATEDIF(DetailsTable[[#This Row],[DOB]],DetailsTable[[#This Row],[Positive Date]],"Y"),""),"")</f>
        <v/>
      </c>
      <c r="R190" s="22" t="str">
        <f>IF(DetailsTable[[#This Row],[Positive Date]]&lt;&gt;"",YEAR(DetailsTable[[#This Row],[Positive Date]]),"")</f>
        <v/>
      </c>
      <c r="S190" s="19" t="str">
        <f>TEXT(IF(DetailsTable[[#This Row],[Positive Date]]&lt;&gt;"",MONTH(DetailsTable[[#This Row],[Positive Date]])*28,""),"mmm")</f>
        <v/>
      </c>
      <c r="T190" s="19" t="str">
        <f>IF(DetailsTable[[#This Row],[Month]]&lt;&gt;"", _xlfn.CONCAT(DetailsTable[[#This Row],[Month]],"-",DetailsTable[[#This Row],[Year]]),"")</f>
        <v/>
      </c>
      <c r="U190" s="19" t="str">
        <f>IF(DetailsTable[[#This Row],[Positive Date]]&lt;&gt;"",IF(DetailsTable[[#This Row],[Recovered Date]]&lt;&gt;"",DATEDIF(DetailsTable[[#This Row],[Positive Date]],DetailsTable[[#This Row],[Recovered Date]],"D"),""),"")</f>
        <v/>
      </c>
      <c r="V190" s="19" t="str">
        <f>IF(DetailsTable[[#This Row],[Age]]&lt;&gt;"", VLOOKUP(ROUNDDOWN(DetailsTable[[#This Row],[Age]],-1)+1,AgeBandBasedDetails[[Start Age]:[Age Band]],3,FALSE),"")</f>
        <v/>
      </c>
    </row>
    <row r="191" spans="1:22" x14ac:dyDescent="0.25">
      <c r="A191" s="6" t="str">
        <f>IF(DetailsTable[[#This Row],[Person Name]]&lt;&gt;"",A190+1,"")</f>
        <v/>
      </c>
      <c r="B191" s="3"/>
      <c r="C191" s="3"/>
      <c r="D191" s="16"/>
      <c r="E191" s="3"/>
      <c r="F191" s="16"/>
      <c r="G191" s="16"/>
      <c r="H191" s="16"/>
      <c r="I191" s="16"/>
      <c r="J191" s="16"/>
      <c r="K191" s="16"/>
      <c r="L191" s="46"/>
      <c r="M191" s="40" t="str">
        <f>IF(DetailsTable[[#This Row],[Positive Date]]&lt;&gt;"", IF(DetailsTable[[#This Row],[Recovered Date]]="",IF(DetailsTable[[#This Row],[Deceased Date]]="","Yes","No"),"No"),"")</f>
        <v/>
      </c>
      <c r="N191" s="50" t="str">
        <f>IF(DetailsTable[[#This Row],[Flat No.]]&lt;&gt;"", VLOOKUP(DetailsTable[[#This Row],[Flat No.]],FlatsMappingTable[],4,FALSE),"")</f>
        <v/>
      </c>
      <c r="O191" s="22" t="str">
        <f>IF(DetailsTable[[#This Row],[Flat No.]]&lt;&gt;"", VLOOKUP(DetailsTable[[#This Row],[Flat No.]],FlatsMappingTable[],2,FALSE),"")</f>
        <v/>
      </c>
      <c r="P191" s="22" t="str">
        <f>IF(DetailsTable[[#This Row],[Flat No.]]&lt;&gt;"", VLOOKUP(DetailsTable[[#This Row],[Flat No.]],FlatsMappingTable[],3,FALSE),"")</f>
        <v/>
      </c>
      <c r="Q191" s="22" t="str">
        <f>IF(DetailsTable[[#This Row],[DOB]]&lt;&gt;"",IF(DetailsTable[[#This Row],[Positive Date]]&lt;&gt;"",DATEDIF(DetailsTable[[#This Row],[DOB]],DetailsTable[[#This Row],[Positive Date]],"Y"),""),"")</f>
        <v/>
      </c>
      <c r="R191" s="22" t="str">
        <f>IF(DetailsTable[[#This Row],[Positive Date]]&lt;&gt;"",YEAR(DetailsTable[[#This Row],[Positive Date]]),"")</f>
        <v/>
      </c>
      <c r="S191" s="19" t="str">
        <f>TEXT(IF(DetailsTable[[#This Row],[Positive Date]]&lt;&gt;"",MONTH(DetailsTable[[#This Row],[Positive Date]])*28,""),"mmm")</f>
        <v/>
      </c>
      <c r="T191" s="19" t="str">
        <f>IF(DetailsTable[[#This Row],[Month]]&lt;&gt;"", _xlfn.CONCAT(DetailsTable[[#This Row],[Month]],"-",DetailsTable[[#This Row],[Year]]),"")</f>
        <v/>
      </c>
      <c r="U191" s="19" t="str">
        <f>IF(DetailsTable[[#This Row],[Positive Date]]&lt;&gt;"",IF(DetailsTable[[#This Row],[Recovered Date]]&lt;&gt;"",DATEDIF(DetailsTable[[#This Row],[Positive Date]],DetailsTable[[#This Row],[Recovered Date]],"D"),""),"")</f>
        <v/>
      </c>
      <c r="V191" s="19" t="str">
        <f>IF(DetailsTable[[#This Row],[Age]]&lt;&gt;"", VLOOKUP(ROUNDDOWN(DetailsTable[[#This Row],[Age]],-1)+1,AgeBandBasedDetails[[Start Age]:[Age Band]],3,FALSE),"")</f>
        <v/>
      </c>
    </row>
    <row r="192" spans="1:22" x14ac:dyDescent="0.25">
      <c r="A192" s="6" t="str">
        <f>IF(DetailsTable[[#This Row],[Person Name]]&lt;&gt;"",A191+1,"")</f>
        <v/>
      </c>
      <c r="B192" s="3"/>
      <c r="C192" s="3"/>
      <c r="D192" s="16"/>
      <c r="E192" s="3"/>
      <c r="F192" s="16"/>
      <c r="G192" s="16"/>
      <c r="H192" s="16"/>
      <c r="I192" s="16"/>
      <c r="J192" s="16"/>
      <c r="K192" s="16"/>
      <c r="L192" s="46"/>
      <c r="M192" s="40" t="str">
        <f>IF(DetailsTable[[#This Row],[Positive Date]]&lt;&gt;"", IF(DetailsTable[[#This Row],[Recovered Date]]="",IF(DetailsTable[[#This Row],[Deceased Date]]="","Yes","No"),"No"),"")</f>
        <v/>
      </c>
      <c r="N192" s="50" t="str">
        <f>IF(DetailsTable[[#This Row],[Flat No.]]&lt;&gt;"", VLOOKUP(DetailsTable[[#This Row],[Flat No.]],FlatsMappingTable[],4,FALSE),"")</f>
        <v/>
      </c>
      <c r="O192" s="22" t="str">
        <f>IF(DetailsTable[[#This Row],[Flat No.]]&lt;&gt;"", VLOOKUP(DetailsTable[[#This Row],[Flat No.]],FlatsMappingTable[],2,FALSE),"")</f>
        <v/>
      </c>
      <c r="P192" s="22" t="str">
        <f>IF(DetailsTable[[#This Row],[Flat No.]]&lt;&gt;"", VLOOKUP(DetailsTable[[#This Row],[Flat No.]],FlatsMappingTable[],3,FALSE),"")</f>
        <v/>
      </c>
      <c r="Q192" s="22" t="str">
        <f>IF(DetailsTable[[#This Row],[DOB]]&lt;&gt;"",IF(DetailsTable[[#This Row],[Positive Date]]&lt;&gt;"",DATEDIF(DetailsTable[[#This Row],[DOB]],DetailsTable[[#This Row],[Positive Date]],"Y"),""),"")</f>
        <v/>
      </c>
      <c r="R192" s="22" t="str">
        <f>IF(DetailsTable[[#This Row],[Positive Date]]&lt;&gt;"",YEAR(DetailsTable[[#This Row],[Positive Date]]),"")</f>
        <v/>
      </c>
      <c r="S192" s="19" t="str">
        <f>TEXT(IF(DetailsTable[[#This Row],[Positive Date]]&lt;&gt;"",MONTH(DetailsTable[[#This Row],[Positive Date]])*28,""),"mmm")</f>
        <v/>
      </c>
      <c r="T192" s="19" t="str">
        <f>IF(DetailsTable[[#This Row],[Month]]&lt;&gt;"", _xlfn.CONCAT(DetailsTable[[#This Row],[Month]],"-",DetailsTable[[#This Row],[Year]]),"")</f>
        <v/>
      </c>
      <c r="U192" s="19" t="str">
        <f>IF(DetailsTable[[#This Row],[Positive Date]]&lt;&gt;"",IF(DetailsTable[[#This Row],[Recovered Date]]&lt;&gt;"",DATEDIF(DetailsTable[[#This Row],[Positive Date]],DetailsTable[[#This Row],[Recovered Date]],"D"),""),"")</f>
        <v/>
      </c>
      <c r="V192" s="19" t="str">
        <f>IF(DetailsTable[[#This Row],[Age]]&lt;&gt;"", VLOOKUP(ROUNDDOWN(DetailsTable[[#This Row],[Age]],-1)+1,AgeBandBasedDetails[[Start Age]:[Age Band]],3,FALSE),"")</f>
        <v/>
      </c>
    </row>
    <row r="193" spans="1:22" x14ac:dyDescent="0.25">
      <c r="A193" s="6" t="str">
        <f>IF(DetailsTable[[#This Row],[Person Name]]&lt;&gt;"",A192+1,"")</f>
        <v/>
      </c>
      <c r="B193" s="3"/>
      <c r="C193" s="3"/>
      <c r="D193" s="16"/>
      <c r="E193" s="3"/>
      <c r="F193" s="16"/>
      <c r="G193" s="16"/>
      <c r="H193" s="16"/>
      <c r="I193" s="16"/>
      <c r="J193" s="16"/>
      <c r="K193" s="16"/>
      <c r="L193" s="46"/>
      <c r="M193" s="40" t="str">
        <f>IF(DetailsTable[[#This Row],[Positive Date]]&lt;&gt;"", IF(DetailsTable[[#This Row],[Recovered Date]]="",IF(DetailsTable[[#This Row],[Deceased Date]]="","Yes","No"),"No"),"")</f>
        <v/>
      </c>
      <c r="N193" s="50" t="str">
        <f>IF(DetailsTable[[#This Row],[Flat No.]]&lt;&gt;"", VLOOKUP(DetailsTable[[#This Row],[Flat No.]],FlatsMappingTable[],4,FALSE),"")</f>
        <v/>
      </c>
      <c r="O193" s="22" t="str">
        <f>IF(DetailsTable[[#This Row],[Flat No.]]&lt;&gt;"", VLOOKUP(DetailsTable[[#This Row],[Flat No.]],FlatsMappingTable[],2,FALSE),"")</f>
        <v/>
      </c>
      <c r="P193" s="22" t="str">
        <f>IF(DetailsTable[[#This Row],[Flat No.]]&lt;&gt;"", VLOOKUP(DetailsTable[[#This Row],[Flat No.]],FlatsMappingTable[],3,FALSE),"")</f>
        <v/>
      </c>
      <c r="Q193" s="22" t="str">
        <f>IF(DetailsTable[[#This Row],[DOB]]&lt;&gt;"",IF(DetailsTable[[#This Row],[Positive Date]]&lt;&gt;"",DATEDIF(DetailsTable[[#This Row],[DOB]],DetailsTable[[#This Row],[Positive Date]],"Y"),""),"")</f>
        <v/>
      </c>
      <c r="R193" s="22" t="str">
        <f>IF(DetailsTable[[#This Row],[Positive Date]]&lt;&gt;"",YEAR(DetailsTable[[#This Row],[Positive Date]]),"")</f>
        <v/>
      </c>
      <c r="S193" s="19" t="str">
        <f>TEXT(IF(DetailsTable[[#This Row],[Positive Date]]&lt;&gt;"",MONTH(DetailsTable[[#This Row],[Positive Date]])*28,""),"mmm")</f>
        <v/>
      </c>
      <c r="T193" s="19" t="str">
        <f>IF(DetailsTable[[#This Row],[Month]]&lt;&gt;"", _xlfn.CONCAT(DetailsTable[[#This Row],[Month]],"-",DetailsTable[[#This Row],[Year]]),"")</f>
        <v/>
      </c>
      <c r="U193" s="19" t="str">
        <f>IF(DetailsTable[[#This Row],[Positive Date]]&lt;&gt;"",IF(DetailsTable[[#This Row],[Recovered Date]]&lt;&gt;"",DATEDIF(DetailsTable[[#This Row],[Positive Date]],DetailsTable[[#This Row],[Recovered Date]],"D"),""),"")</f>
        <v/>
      </c>
      <c r="V193" s="19" t="str">
        <f>IF(DetailsTable[[#This Row],[Age]]&lt;&gt;"", VLOOKUP(ROUNDDOWN(DetailsTable[[#This Row],[Age]],-1)+1,AgeBandBasedDetails[[Start Age]:[Age Band]],3,FALSE),"")</f>
        <v/>
      </c>
    </row>
    <row r="194" spans="1:22" x14ac:dyDescent="0.25">
      <c r="A194" s="6" t="str">
        <f>IF(DetailsTable[[#This Row],[Person Name]]&lt;&gt;"",A193+1,"")</f>
        <v/>
      </c>
      <c r="B194" s="3"/>
      <c r="C194" s="3"/>
      <c r="D194" s="16"/>
      <c r="E194" s="3"/>
      <c r="F194" s="16"/>
      <c r="G194" s="16"/>
      <c r="H194" s="16"/>
      <c r="I194" s="16"/>
      <c r="J194" s="16"/>
      <c r="K194" s="16"/>
      <c r="L194" s="46"/>
      <c r="M194" s="40" t="str">
        <f>IF(DetailsTable[[#This Row],[Positive Date]]&lt;&gt;"", IF(DetailsTable[[#This Row],[Recovered Date]]="",IF(DetailsTable[[#This Row],[Deceased Date]]="","Yes","No"),"No"),"")</f>
        <v/>
      </c>
      <c r="N194" s="50" t="str">
        <f>IF(DetailsTable[[#This Row],[Flat No.]]&lt;&gt;"", VLOOKUP(DetailsTable[[#This Row],[Flat No.]],FlatsMappingTable[],4,FALSE),"")</f>
        <v/>
      </c>
      <c r="O194" s="22" t="str">
        <f>IF(DetailsTable[[#This Row],[Flat No.]]&lt;&gt;"", VLOOKUP(DetailsTable[[#This Row],[Flat No.]],FlatsMappingTable[],2,FALSE),"")</f>
        <v/>
      </c>
      <c r="P194" s="22" t="str">
        <f>IF(DetailsTable[[#This Row],[Flat No.]]&lt;&gt;"", VLOOKUP(DetailsTable[[#This Row],[Flat No.]],FlatsMappingTable[],3,FALSE),"")</f>
        <v/>
      </c>
      <c r="Q194" s="22" t="str">
        <f>IF(DetailsTable[[#This Row],[DOB]]&lt;&gt;"",IF(DetailsTable[[#This Row],[Positive Date]]&lt;&gt;"",DATEDIF(DetailsTable[[#This Row],[DOB]],DetailsTable[[#This Row],[Positive Date]],"Y"),""),"")</f>
        <v/>
      </c>
      <c r="R194" s="22" t="str">
        <f>IF(DetailsTable[[#This Row],[Positive Date]]&lt;&gt;"",YEAR(DetailsTable[[#This Row],[Positive Date]]),"")</f>
        <v/>
      </c>
      <c r="S194" s="19" t="str">
        <f>TEXT(IF(DetailsTable[[#This Row],[Positive Date]]&lt;&gt;"",MONTH(DetailsTable[[#This Row],[Positive Date]])*28,""),"mmm")</f>
        <v/>
      </c>
      <c r="T194" s="19" t="str">
        <f>IF(DetailsTable[[#This Row],[Month]]&lt;&gt;"", _xlfn.CONCAT(DetailsTable[[#This Row],[Month]],"-",DetailsTable[[#This Row],[Year]]),"")</f>
        <v/>
      </c>
      <c r="U194" s="19" t="str">
        <f>IF(DetailsTable[[#This Row],[Positive Date]]&lt;&gt;"",IF(DetailsTable[[#This Row],[Recovered Date]]&lt;&gt;"",DATEDIF(DetailsTable[[#This Row],[Positive Date]],DetailsTable[[#This Row],[Recovered Date]],"D"),""),"")</f>
        <v/>
      </c>
      <c r="V194" s="19" t="str">
        <f>IF(DetailsTable[[#This Row],[Age]]&lt;&gt;"", VLOOKUP(ROUNDDOWN(DetailsTable[[#This Row],[Age]],-1)+1,AgeBandBasedDetails[[Start Age]:[Age Band]],3,FALSE),"")</f>
        <v/>
      </c>
    </row>
    <row r="195" spans="1:22" x14ac:dyDescent="0.25">
      <c r="A195" s="6" t="str">
        <f>IF(DetailsTable[[#This Row],[Person Name]]&lt;&gt;"",A194+1,"")</f>
        <v/>
      </c>
      <c r="B195" s="3"/>
      <c r="C195" s="3"/>
      <c r="D195" s="16"/>
      <c r="E195" s="3"/>
      <c r="F195" s="16"/>
      <c r="G195" s="16"/>
      <c r="H195" s="16"/>
      <c r="I195" s="16"/>
      <c r="J195" s="16"/>
      <c r="K195" s="16"/>
      <c r="L195" s="46"/>
      <c r="M195" s="40" t="str">
        <f>IF(DetailsTable[[#This Row],[Positive Date]]&lt;&gt;"", IF(DetailsTable[[#This Row],[Recovered Date]]="",IF(DetailsTable[[#This Row],[Deceased Date]]="","Yes","No"),"No"),"")</f>
        <v/>
      </c>
      <c r="N195" s="50" t="str">
        <f>IF(DetailsTable[[#This Row],[Flat No.]]&lt;&gt;"", VLOOKUP(DetailsTable[[#This Row],[Flat No.]],FlatsMappingTable[],4,FALSE),"")</f>
        <v/>
      </c>
      <c r="O195" s="22" t="str">
        <f>IF(DetailsTable[[#This Row],[Flat No.]]&lt;&gt;"", VLOOKUP(DetailsTable[[#This Row],[Flat No.]],FlatsMappingTable[],2,FALSE),"")</f>
        <v/>
      </c>
      <c r="P195" s="22" t="str">
        <f>IF(DetailsTable[[#This Row],[Flat No.]]&lt;&gt;"", VLOOKUP(DetailsTable[[#This Row],[Flat No.]],FlatsMappingTable[],3,FALSE),"")</f>
        <v/>
      </c>
      <c r="Q195" s="22" t="str">
        <f>IF(DetailsTable[[#This Row],[DOB]]&lt;&gt;"",IF(DetailsTable[[#This Row],[Positive Date]]&lt;&gt;"",DATEDIF(DetailsTable[[#This Row],[DOB]],DetailsTable[[#This Row],[Positive Date]],"Y"),""),"")</f>
        <v/>
      </c>
      <c r="R195" s="22" t="str">
        <f>IF(DetailsTable[[#This Row],[Positive Date]]&lt;&gt;"",YEAR(DetailsTable[[#This Row],[Positive Date]]),"")</f>
        <v/>
      </c>
      <c r="S195" s="19" t="str">
        <f>TEXT(IF(DetailsTable[[#This Row],[Positive Date]]&lt;&gt;"",MONTH(DetailsTable[[#This Row],[Positive Date]])*28,""),"mmm")</f>
        <v/>
      </c>
      <c r="T195" s="19" t="str">
        <f>IF(DetailsTable[[#This Row],[Month]]&lt;&gt;"", _xlfn.CONCAT(DetailsTable[[#This Row],[Month]],"-",DetailsTable[[#This Row],[Year]]),"")</f>
        <v/>
      </c>
      <c r="U195" s="19" t="str">
        <f>IF(DetailsTable[[#This Row],[Positive Date]]&lt;&gt;"",IF(DetailsTable[[#This Row],[Recovered Date]]&lt;&gt;"",DATEDIF(DetailsTable[[#This Row],[Positive Date]],DetailsTable[[#This Row],[Recovered Date]],"D"),""),"")</f>
        <v/>
      </c>
      <c r="V195" s="19" t="str">
        <f>IF(DetailsTable[[#This Row],[Age]]&lt;&gt;"", VLOOKUP(ROUNDDOWN(DetailsTable[[#This Row],[Age]],-1)+1,AgeBandBasedDetails[[Start Age]:[Age Band]],3,FALSE),"")</f>
        <v/>
      </c>
    </row>
    <row r="196" spans="1:22" x14ac:dyDescent="0.25">
      <c r="A196" s="6" t="str">
        <f>IF(DetailsTable[[#This Row],[Person Name]]&lt;&gt;"",A195+1,"")</f>
        <v/>
      </c>
      <c r="B196" s="3"/>
      <c r="C196" s="3"/>
      <c r="D196" s="16"/>
      <c r="E196" s="3"/>
      <c r="F196" s="16"/>
      <c r="G196" s="16"/>
      <c r="H196" s="16"/>
      <c r="I196" s="16"/>
      <c r="J196" s="16"/>
      <c r="K196" s="16"/>
      <c r="L196" s="46"/>
      <c r="M196" s="40" t="str">
        <f>IF(DetailsTable[[#This Row],[Positive Date]]&lt;&gt;"", IF(DetailsTable[[#This Row],[Recovered Date]]="",IF(DetailsTable[[#This Row],[Deceased Date]]="","Yes","No"),"No"),"")</f>
        <v/>
      </c>
      <c r="N196" s="50" t="str">
        <f>IF(DetailsTable[[#This Row],[Flat No.]]&lt;&gt;"", VLOOKUP(DetailsTable[[#This Row],[Flat No.]],FlatsMappingTable[],4,FALSE),"")</f>
        <v/>
      </c>
      <c r="O196" s="22" t="str">
        <f>IF(DetailsTable[[#This Row],[Flat No.]]&lt;&gt;"", VLOOKUP(DetailsTable[[#This Row],[Flat No.]],FlatsMappingTable[],2,FALSE),"")</f>
        <v/>
      </c>
      <c r="P196" s="22" t="str">
        <f>IF(DetailsTable[[#This Row],[Flat No.]]&lt;&gt;"", VLOOKUP(DetailsTable[[#This Row],[Flat No.]],FlatsMappingTable[],3,FALSE),"")</f>
        <v/>
      </c>
      <c r="Q196" s="22" t="str">
        <f>IF(DetailsTable[[#This Row],[DOB]]&lt;&gt;"",IF(DetailsTable[[#This Row],[Positive Date]]&lt;&gt;"",DATEDIF(DetailsTable[[#This Row],[DOB]],DetailsTable[[#This Row],[Positive Date]],"Y"),""),"")</f>
        <v/>
      </c>
      <c r="R196" s="22" t="str">
        <f>IF(DetailsTable[[#This Row],[Positive Date]]&lt;&gt;"",YEAR(DetailsTable[[#This Row],[Positive Date]]),"")</f>
        <v/>
      </c>
      <c r="S196" s="19" t="str">
        <f>TEXT(IF(DetailsTable[[#This Row],[Positive Date]]&lt;&gt;"",MONTH(DetailsTable[[#This Row],[Positive Date]])*28,""),"mmm")</f>
        <v/>
      </c>
      <c r="T196" s="19" t="str">
        <f>IF(DetailsTable[[#This Row],[Month]]&lt;&gt;"", _xlfn.CONCAT(DetailsTable[[#This Row],[Month]],"-",DetailsTable[[#This Row],[Year]]),"")</f>
        <v/>
      </c>
      <c r="U196" s="19" t="str">
        <f>IF(DetailsTable[[#This Row],[Positive Date]]&lt;&gt;"",IF(DetailsTable[[#This Row],[Recovered Date]]&lt;&gt;"",DATEDIF(DetailsTable[[#This Row],[Positive Date]],DetailsTable[[#This Row],[Recovered Date]],"D"),""),"")</f>
        <v/>
      </c>
      <c r="V196" s="19" t="str">
        <f>IF(DetailsTable[[#This Row],[Age]]&lt;&gt;"", VLOOKUP(ROUNDDOWN(DetailsTable[[#This Row],[Age]],-1)+1,AgeBandBasedDetails[[Start Age]:[Age Band]],3,FALSE),"")</f>
        <v/>
      </c>
    </row>
    <row r="197" spans="1:22" x14ac:dyDescent="0.25">
      <c r="A197" s="6" t="str">
        <f>IF(DetailsTable[[#This Row],[Person Name]]&lt;&gt;"",A196+1,"")</f>
        <v/>
      </c>
      <c r="B197" s="3"/>
      <c r="C197" s="3"/>
      <c r="D197" s="16"/>
      <c r="E197" s="3"/>
      <c r="F197" s="16"/>
      <c r="G197" s="16"/>
      <c r="H197" s="16"/>
      <c r="I197" s="16"/>
      <c r="J197" s="16"/>
      <c r="K197" s="16"/>
      <c r="L197" s="46"/>
      <c r="M197" s="40" t="str">
        <f>IF(DetailsTable[[#This Row],[Positive Date]]&lt;&gt;"", IF(DetailsTable[[#This Row],[Recovered Date]]="",IF(DetailsTable[[#This Row],[Deceased Date]]="","Yes","No"),"No"),"")</f>
        <v/>
      </c>
      <c r="N197" s="50" t="str">
        <f>IF(DetailsTable[[#This Row],[Flat No.]]&lt;&gt;"", VLOOKUP(DetailsTable[[#This Row],[Flat No.]],FlatsMappingTable[],4,FALSE),"")</f>
        <v/>
      </c>
      <c r="O197" s="22" t="str">
        <f>IF(DetailsTable[[#This Row],[Flat No.]]&lt;&gt;"", VLOOKUP(DetailsTable[[#This Row],[Flat No.]],FlatsMappingTable[],2,FALSE),"")</f>
        <v/>
      </c>
      <c r="P197" s="22" t="str">
        <f>IF(DetailsTable[[#This Row],[Flat No.]]&lt;&gt;"", VLOOKUP(DetailsTable[[#This Row],[Flat No.]],FlatsMappingTable[],3,FALSE),"")</f>
        <v/>
      </c>
      <c r="Q197" s="22" t="str">
        <f>IF(DetailsTable[[#This Row],[DOB]]&lt;&gt;"",IF(DetailsTable[[#This Row],[Positive Date]]&lt;&gt;"",DATEDIF(DetailsTable[[#This Row],[DOB]],DetailsTable[[#This Row],[Positive Date]],"Y"),""),"")</f>
        <v/>
      </c>
      <c r="R197" s="22" t="str">
        <f>IF(DetailsTable[[#This Row],[Positive Date]]&lt;&gt;"",YEAR(DetailsTable[[#This Row],[Positive Date]]),"")</f>
        <v/>
      </c>
      <c r="S197" s="19" t="str">
        <f>TEXT(IF(DetailsTable[[#This Row],[Positive Date]]&lt;&gt;"",MONTH(DetailsTable[[#This Row],[Positive Date]])*28,""),"mmm")</f>
        <v/>
      </c>
      <c r="T197" s="19" t="str">
        <f>IF(DetailsTable[[#This Row],[Month]]&lt;&gt;"", _xlfn.CONCAT(DetailsTable[[#This Row],[Month]],"-",DetailsTable[[#This Row],[Year]]),"")</f>
        <v/>
      </c>
      <c r="U197" s="19" t="str">
        <f>IF(DetailsTable[[#This Row],[Positive Date]]&lt;&gt;"",IF(DetailsTable[[#This Row],[Recovered Date]]&lt;&gt;"",DATEDIF(DetailsTable[[#This Row],[Positive Date]],DetailsTable[[#This Row],[Recovered Date]],"D"),""),"")</f>
        <v/>
      </c>
      <c r="V197" s="19" t="str">
        <f>IF(DetailsTable[[#This Row],[Age]]&lt;&gt;"", VLOOKUP(ROUNDDOWN(DetailsTable[[#This Row],[Age]],-1)+1,AgeBandBasedDetails[[Start Age]:[Age Band]],3,FALSE),"")</f>
        <v/>
      </c>
    </row>
    <row r="198" spans="1:22" x14ac:dyDescent="0.25">
      <c r="A198" s="6" t="str">
        <f>IF(DetailsTable[[#This Row],[Person Name]]&lt;&gt;"",A197+1,"")</f>
        <v/>
      </c>
      <c r="B198" s="3"/>
      <c r="C198" s="3"/>
      <c r="D198" s="16"/>
      <c r="E198" s="3"/>
      <c r="F198" s="16"/>
      <c r="G198" s="16"/>
      <c r="H198" s="16"/>
      <c r="I198" s="16"/>
      <c r="J198" s="16"/>
      <c r="K198" s="16"/>
      <c r="L198" s="46"/>
      <c r="M198" s="40" t="str">
        <f>IF(DetailsTable[[#This Row],[Positive Date]]&lt;&gt;"", IF(DetailsTable[[#This Row],[Recovered Date]]="",IF(DetailsTable[[#This Row],[Deceased Date]]="","Yes","No"),"No"),"")</f>
        <v/>
      </c>
      <c r="N198" s="50" t="str">
        <f>IF(DetailsTable[[#This Row],[Flat No.]]&lt;&gt;"", VLOOKUP(DetailsTable[[#This Row],[Flat No.]],FlatsMappingTable[],4,FALSE),"")</f>
        <v/>
      </c>
      <c r="O198" s="22" t="str">
        <f>IF(DetailsTable[[#This Row],[Flat No.]]&lt;&gt;"", VLOOKUP(DetailsTable[[#This Row],[Flat No.]],FlatsMappingTable[],2,FALSE),"")</f>
        <v/>
      </c>
      <c r="P198" s="22" t="str">
        <f>IF(DetailsTable[[#This Row],[Flat No.]]&lt;&gt;"", VLOOKUP(DetailsTable[[#This Row],[Flat No.]],FlatsMappingTable[],3,FALSE),"")</f>
        <v/>
      </c>
      <c r="Q198" s="22" t="str">
        <f>IF(DetailsTable[[#This Row],[DOB]]&lt;&gt;"",IF(DetailsTable[[#This Row],[Positive Date]]&lt;&gt;"",DATEDIF(DetailsTable[[#This Row],[DOB]],DetailsTable[[#This Row],[Positive Date]],"Y"),""),"")</f>
        <v/>
      </c>
      <c r="R198" s="22" t="str">
        <f>IF(DetailsTable[[#This Row],[Positive Date]]&lt;&gt;"",YEAR(DetailsTable[[#This Row],[Positive Date]]),"")</f>
        <v/>
      </c>
      <c r="S198" s="19" t="str">
        <f>TEXT(IF(DetailsTable[[#This Row],[Positive Date]]&lt;&gt;"",MONTH(DetailsTable[[#This Row],[Positive Date]])*28,""),"mmm")</f>
        <v/>
      </c>
      <c r="T198" s="19" t="str">
        <f>IF(DetailsTable[[#This Row],[Month]]&lt;&gt;"", _xlfn.CONCAT(DetailsTable[[#This Row],[Month]],"-",DetailsTable[[#This Row],[Year]]),"")</f>
        <v/>
      </c>
      <c r="U198" s="19" t="str">
        <f>IF(DetailsTable[[#This Row],[Positive Date]]&lt;&gt;"",IF(DetailsTable[[#This Row],[Recovered Date]]&lt;&gt;"",DATEDIF(DetailsTable[[#This Row],[Positive Date]],DetailsTable[[#This Row],[Recovered Date]],"D"),""),"")</f>
        <v/>
      </c>
      <c r="V198" s="19" t="str">
        <f>IF(DetailsTable[[#This Row],[Age]]&lt;&gt;"", VLOOKUP(ROUNDDOWN(DetailsTable[[#This Row],[Age]],-1)+1,AgeBandBasedDetails[[Start Age]:[Age Band]],3,FALSE),"")</f>
        <v/>
      </c>
    </row>
    <row r="199" spans="1:22" x14ac:dyDescent="0.25">
      <c r="A199" s="6" t="str">
        <f>IF(DetailsTable[[#This Row],[Person Name]]&lt;&gt;"",A198+1,"")</f>
        <v/>
      </c>
      <c r="B199" s="3"/>
      <c r="C199" s="3"/>
      <c r="D199" s="16"/>
      <c r="E199" s="3"/>
      <c r="F199" s="16"/>
      <c r="G199" s="16"/>
      <c r="H199" s="16"/>
      <c r="I199" s="16"/>
      <c r="J199" s="16"/>
      <c r="K199" s="16"/>
      <c r="L199" s="46"/>
      <c r="M199" s="40" t="str">
        <f>IF(DetailsTable[[#This Row],[Positive Date]]&lt;&gt;"", IF(DetailsTable[[#This Row],[Recovered Date]]="",IF(DetailsTable[[#This Row],[Deceased Date]]="","Yes","No"),"No"),"")</f>
        <v/>
      </c>
      <c r="N199" s="50" t="str">
        <f>IF(DetailsTable[[#This Row],[Flat No.]]&lt;&gt;"", VLOOKUP(DetailsTable[[#This Row],[Flat No.]],FlatsMappingTable[],4,FALSE),"")</f>
        <v/>
      </c>
      <c r="O199" s="22" t="str">
        <f>IF(DetailsTable[[#This Row],[Flat No.]]&lt;&gt;"", VLOOKUP(DetailsTable[[#This Row],[Flat No.]],FlatsMappingTable[],2,FALSE),"")</f>
        <v/>
      </c>
      <c r="P199" s="22" t="str">
        <f>IF(DetailsTable[[#This Row],[Flat No.]]&lt;&gt;"", VLOOKUP(DetailsTable[[#This Row],[Flat No.]],FlatsMappingTable[],3,FALSE),"")</f>
        <v/>
      </c>
      <c r="Q199" s="22" t="str">
        <f>IF(DetailsTable[[#This Row],[DOB]]&lt;&gt;"",IF(DetailsTable[[#This Row],[Positive Date]]&lt;&gt;"",DATEDIF(DetailsTable[[#This Row],[DOB]],DetailsTable[[#This Row],[Positive Date]],"Y"),""),"")</f>
        <v/>
      </c>
      <c r="R199" s="22" t="str">
        <f>IF(DetailsTable[[#This Row],[Positive Date]]&lt;&gt;"",YEAR(DetailsTable[[#This Row],[Positive Date]]),"")</f>
        <v/>
      </c>
      <c r="S199" s="19" t="str">
        <f>TEXT(IF(DetailsTable[[#This Row],[Positive Date]]&lt;&gt;"",MONTH(DetailsTable[[#This Row],[Positive Date]])*28,""),"mmm")</f>
        <v/>
      </c>
      <c r="T199" s="19" t="str">
        <f>IF(DetailsTable[[#This Row],[Month]]&lt;&gt;"", _xlfn.CONCAT(DetailsTable[[#This Row],[Month]],"-",DetailsTable[[#This Row],[Year]]),"")</f>
        <v/>
      </c>
      <c r="U199" s="19" t="str">
        <f>IF(DetailsTable[[#This Row],[Positive Date]]&lt;&gt;"",IF(DetailsTable[[#This Row],[Recovered Date]]&lt;&gt;"",DATEDIF(DetailsTable[[#This Row],[Positive Date]],DetailsTable[[#This Row],[Recovered Date]],"D"),""),"")</f>
        <v/>
      </c>
      <c r="V199" s="19" t="str">
        <f>IF(DetailsTable[[#This Row],[Age]]&lt;&gt;"", VLOOKUP(ROUNDDOWN(DetailsTable[[#This Row],[Age]],-1)+1,AgeBandBasedDetails[[Start Age]:[Age Band]],3,FALSE),"")</f>
        <v/>
      </c>
    </row>
    <row r="200" spans="1:22" x14ac:dyDescent="0.25">
      <c r="A200" s="6" t="str">
        <f>IF(DetailsTable[[#This Row],[Person Name]]&lt;&gt;"",A199+1,"")</f>
        <v/>
      </c>
      <c r="B200" s="3"/>
      <c r="C200" s="3"/>
      <c r="D200" s="16"/>
      <c r="E200" s="3"/>
      <c r="F200" s="16"/>
      <c r="G200" s="16"/>
      <c r="H200" s="16"/>
      <c r="I200" s="16"/>
      <c r="J200" s="16"/>
      <c r="K200" s="16"/>
      <c r="L200" s="46"/>
      <c r="M200" s="40" t="str">
        <f>IF(DetailsTable[[#This Row],[Positive Date]]&lt;&gt;"", IF(DetailsTable[[#This Row],[Recovered Date]]="",IF(DetailsTable[[#This Row],[Deceased Date]]="","Yes","No"),"No"),"")</f>
        <v/>
      </c>
      <c r="N200" s="50" t="str">
        <f>IF(DetailsTable[[#This Row],[Flat No.]]&lt;&gt;"", VLOOKUP(DetailsTable[[#This Row],[Flat No.]],FlatsMappingTable[],4,FALSE),"")</f>
        <v/>
      </c>
      <c r="O200" s="22" t="str">
        <f>IF(DetailsTable[[#This Row],[Flat No.]]&lt;&gt;"", VLOOKUP(DetailsTable[[#This Row],[Flat No.]],FlatsMappingTable[],2,FALSE),"")</f>
        <v/>
      </c>
      <c r="P200" s="22" t="str">
        <f>IF(DetailsTable[[#This Row],[Flat No.]]&lt;&gt;"", VLOOKUP(DetailsTable[[#This Row],[Flat No.]],FlatsMappingTable[],3,FALSE),"")</f>
        <v/>
      </c>
      <c r="Q200" s="22" t="str">
        <f>IF(DetailsTable[[#This Row],[DOB]]&lt;&gt;"",IF(DetailsTable[[#This Row],[Positive Date]]&lt;&gt;"",DATEDIF(DetailsTable[[#This Row],[DOB]],DetailsTable[[#This Row],[Positive Date]],"Y"),""),"")</f>
        <v/>
      </c>
      <c r="R200" s="22" t="str">
        <f>IF(DetailsTable[[#This Row],[Positive Date]]&lt;&gt;"",YEAR(DetailsTable[[#This Row],[Positive Date]]),"")</f>
        <v/>
      </c>
      <c r="S200" s="19" t="str">
        <f>TEXT(IF(DetailsTable[[#This Row],[Positive Date]]&lt;&gt;"",MONTH(DetailsTable[[#This Row],[Positive Date]])*28,""),"mmm")</f>
        <v/>
      </c>
      <c r="T200" s="19" t="str">
        <f>IF(DetailsTable[[#This Row],[Month]]&lt;&gt;"", _xlfn.CONCAT(DetailsTable[[#This Row],[Month]],"-",DetailsTable[[#This Row],[Year]]),"")</f>
        <v/>
      </c>
      <c r="U200" s="19" t="str">
        <f>IF(DetailsTable[[#This Row],[Positive Date]]&lt;&gt;"",IF(DetailsTable[[#This Row],[Recovered Date]]&lt;&gt;"",DATEDIF(DetailsTable[[#This Row],[Positive Date]],DetailsTable[[#This Row],[Recovered Date]],"D"),""),"")</f>
        <v/>
      </c>
      <c r="V200" s="19" t="str">
        <f>IF(DetailsTable[[#This Row],[Age]]&lt;&gt;"", VLOOKUP(ROUNDDOWN(DetailsTable[[#This Row],[Age]],-1)+1,AgeBandBasedDetails[[Start Age]:[Age Band]],3,FALSE),"")</f>
        <v/>
      </c>
    </row>
    <row r="201" spans="1:22" x14ac:dyDescent="0.25">
      <c r="A201" s="6" t="str">
        <f>IF(DetailsTable[[#This Row],[Person Name]]&lt;&gt;"",A200+1,"")</f>
        <v/>
      </c>
      <c r="B201" s="3"/>
      <c r="C201" s="3"/>
      <c r="D201" s="16"/>
      <c r="E201" s="3"/>
      <c r="F201" s="16"/>
      <c r="G201" s="16"/>
      <c r="H201" s="16"/>
      <c r="I201" s="16"/>
      <c r="J201" s="16"/>
      <c r="K201" s="16"/>
      <c r="L201" s="46"/>
      <c r="M201" s="40" t="str">
        <f>IF(DetailsTable[[#This Row],[Positive Date]]&lt;&gt;"", IF(DetailsTable[[#This Row],[Recovered Date]]="",IF(DetailsTable[[#This Row],[Deceased Date]]="","Yes","No"),"No"),"")</f>
        <v/>
      </c>
      <c r="N201" s="50" t="str">
        <f>IF(DetailsTable[[#This Row],[Flat No.]]&lt;&gt;"", VLOOKUP(DetailsTable[[#This Row],[Flat No.]],FlatsMappingTable[],4,FALSE),"")</f>
        <v/>
      </c>
      <c r="O201" s="22" t="str">
        <f>IF(DetailsTable[[#This Row],[Flat No.]]&lt;&gt;"", VLOOKUP(DetailsTable[[#This Row],[Flat No.]],FlatsMappingTable[],2,FALSE),"")</f>
        <v/>
      </c>
      <c r="P201" s="22" t="str">
        <f>IF(DetailsTable[[#This Row],[Flat No.]]&lt;&gt;"", VLOOKUP(DetailsTable[[#This Row],[Flat No.]],FlatsMappingTable[],3,FALSE),"")</f>
        <v/>
      </c>
      <c r="Q201" s="22" t="str">
        <f>IF(DetailsTable[[#This Row],[DOB]]&lt;&gt;"",IF(DetailsTable[[#This Row],[Positive Date]]&lt;&gt;"",DATEDIF(DetailsTable[[#This Row],[DOB]],DetailsTable[[#This Row],[Positive Date]],"Y"),""),"")</f>
        <v/>
      </c>
      <c r="R201" s="22" t="str">
        <f>IF(DetailsTable[[#This Row],[Positive Date]]&lt;&gt;"",YEAR(DetailsTable[[#This Row],[Positive Date]]),"")</f>
        <v/>
      </c>
      <c r="S201" s="19" t="str">
        <f>TEXT(IF(DetailsTable[[#This Row],[Positive Date]]&lt;&gt;"",MONTH(DetailsTable[[#This Row],[Positive Date]])*28,""),"mmm")</f>
        <v/>
      </c>
      <c r="T201" s="19" t="str">
        <f>IF(DetailsTable[[#This Row],[Month]]&lt;&gt;"", _xlfn.CONCAT(DetailsTable[[#This Row],[Month]],"-",DetailsTable[[#This Row],[Year]]),"")</f>
        <v/>
      </c>
      <c r="U201" s="19" t="str">
        <f>IF(DetailsTable[[#This Row],[Positive Date]]&lt;&gt;"",IF(DetailsTable[[#This Row],[Recovered Date]]&lt;&gt;"",DATEDIF(DetailsTable[[#This Row],[Positive Date]],DetailsTable[[#This Row],[Recovered Date]],"D"),""),"")</f>
        <v/>
      </c>
      <c r="V201" s="19" t="str">
        <f>IF(DetailsTable[[#This Row],[Age]]&lt;&gt;"", VLOOKUP(ROUNDDOWN(DetailsTable[[#This Row],[Age]],-1)+1,AgeBandBasedDetails[[Start Age]:[Age Band]],3,FALSE),"")</f>
        <v/>
      </c>
    </row>
    <row r="202" spans="1:22" x14ac:dyDescent="0.25">
      <c r="A202" s="6" t="str">
        <f>IF(DetailsTable[[#This Row],[Person Name]]&lt;&gt;"",A201+1,"")</f>
        <v/>
      </c>
      <c r="B202" s="3"/>
      <c r="C202" s="3"/>
      <c r="D202" s="16"/>
      <c r="E202" s="3"/>
      <c r="F202" s="16"/>
      <c r="G202" s="16"/>
      <c r="H202" s="16"/>
      <c r="I202" s="16"/>
      <c r="J202" s="16"/>
      <c r="K202" s="16"/>
      <c r="L202" s="46"/>
      <c r="M202" s="40" t="str">
        <f>IF(DetailsTable[[#This Row],[Positive Date]]&lt;&gt;"", IF(DetailsTable[[#This Row],[Recovered Date]]="",IF(DetailsTable[[#This Row],[Deceased Date]]="","Yes","No"),"No"),"")</f>
        <v/>
      </c>
      <c r="N202" s="50" t="str">
        <f>IF(DetailsTable[[#This Row],[Flat No.]]&lt;&gt;"", VLOOKUP(DetailsTable[[#This Row],[Flat No.]],FlatsMappingTable[],4,FALSE),"")</f>
        <v/>
      </c>
      <c r="O202" s="22" t="str">
        <f>IF(DetailsTable[[#This Row],[Flat No.]]&lt;&gt;"", VLOOKUP(DetailsTable[[#This Row],[Flat No.]],FlatsMappingTable[],2,FALSE),"")</f>
        <v/>
      </c>
      <c r="P202" s="22" t="str">
        <f>IF(DetailsTable[[#This Row],[Flat No.]]&lt;&gt;"", VLOOKUP(DetailsTable[[#This Row],[Flat No.]],FlatsMappingTable[],3,FALSE),"")</f>
        <v/>
      </c>
      <c r="Q202" s="22" t="str">
        <f>IF(DetailsTable[[#This Row],[DOB]]&lt;&gt;"",IF(DetailsTable[[#This Row],[Positive Date]]&lt;&gt;"",DATEDIF(DetailsTable[[#This Row],[DOB]],DetailsTable[[#This Row],[Positive Date]],"Y"),""),"")</f>
        <v/>
      </c>
      <c r="R202" s="22" t="str">
        <f>IF(DetailsTable[[#This Row],[Positive Date]]&lt;&gt;"",YEAR(DetailsTable[[#This Row],[Positive Date]]),"")</f>
        <v/>
      </c>
      <c r="S202" s="19" t="str">
        <f>TEXT(IF(DetailsTable[[#This Row],[Positive Date]]&lt;&gt;"",MONTH(DetailsTable[[#This Row],[Positive Date]])*28,""),"mmm")</f>
        <v/>
      </c>
      <c r="T202" s="19" t="str">
        <f>IF(DetailsTable[[#This Row],[Month]]&lt;&gt;"", _xlfn.CONCAT(DetailsTable[[#This Row],[Month]],"-",DetailsTable[[#This Row],[Year]]),"")</f>
        <v/>
      </c>
      <c r="U202" s="19" t="str">
        <f>IF(DetailsTable[[#This Row],[Positive Date]]&lt;&gt;"",IF(DetailsTable[[#This Row],[Recovered Date]]&lt;&gt;"",DATEDIF(DetailsTable[[#This Row],[Positive Date]],DetailsTable[[#This Row],[Recovered Date]],"D"),""),"")</f>
        <v/>
      </c>
      <c r="V202" s="19" t="str">
        <f>IF(DetailsTable[[#This Row],[Age]]&lt;&gt;"", VLOOKUP(ROUNDDOWN(DetailsTable[[#This Row],[Age]],-1)+1,AgeBandBasedDetails[[Start Age]:[Age Band]],3,FALSE),"")</f>
        <v/>
      </c>
    </row>
    <row r="203" spans="1:22" x14ac:dyDescent="0.25">
      <c r="A203" s="6" t="str">
        <f>IF(DetailsTable[[#This Row],[Person Name]]&lt;&gt;"",A202+1,"")</f>
        <v/>
      </c>
      <c r="B203" s="3"/>
      <c r="C203" s="3"/>
      <c r="D203" s="16"/>
      <c r="E203" s="3"/>
      <c r="F203" s="16"/>
      <c r="G203" s="16"/>
      <c r="H203" s="16"/>
      <c r="I203" s="16"/>
      <c r="J203" s="16"/>
      <c r="K203" s="16"/>
      <c r="L203" s="46"/>
      <c r="M203" s="40" t="str">
        <f>IF(DetailsTable[[#This Row],[Positive Date]]&lt;&gt;"", IF(DetailsTable[[#This Row],[Recovered Date]]="",IF(DetailsTable[[#This Row],[Deceased Date]]="","Yes","No"),"No"),"")</f>
        <v/>
      </c>
      <c r="N203" s="50" t="str">
        <f>IF(DetailsTable[[#This Row],[Flat No.]]&lt;&gt;"", VLOOKUP(DetailsTable[[#This Row],[Flat No.]],FlatsMappingTable[],4,FALSE),"")</f>
        <v/>
      </c>
      <c r="O203" s="22" t="str">
        <f>IF(DetailsTable[[#This Row],[Flat No.]]&lt;&gt;"", VLOOKUP(DetailsTable[[#This Row],[Flat No.]],FlatsMappingTable[],2,FALSE),"")</f>
        <v/>
      </c>
      <c r="P203" s="22" t="str">
        <f>IF(DetailsTable[[#This Row],[Flat No.]]&lt;&gt;"", VLOOKUP(DetailsTable[[#This Row],[Flat No.]],FlatsMappingTable[],3,FALSE),"")</f>
        <v/>
      </c>
      <c r="Q203" s="22" t="str">
        <f>IF(DetailsTable[[#This Row],[DOB]]&lt;&gt;"",IF(DetailsTable[[#This Row],[Positive Date]]&lt;&gt;"",DATEDIF(DetailsTable[[#This Row],[DOB]],DetailsTable[[#This Row],[Positive Date]],"Y"),""),"")</f>
        <v/>
      </c>
      <c r="R203" s="22" t="str">
        <f>IF(DetailsTable[[#This Row],[Positive Date]]&lt;&gt;"",YEAR(DetailsTable[[#This Row],[Positive Date]]),"")</f>
        <v/>
      </c>
      <c r="S203" s="19" t="str">
        <f>TEXT(IF(DetailsTable[[#This Row],[Positive Date]]&lt;&gt;"",MONTH(DetailsTable[[#This Row],[Positive Date]])*28,""),"mmm")</f>
        <v/>
      </c>
      <c r="T203" s="19" t="str">
        <f>IF(DetailsTable[[#This Row],[Month]]&lt;&gt;"", _xlfn.CONCAT(DetailsTable[[#This Row],[Month]],"-",DetailsTable[[#This Row],[Year]]),"")</f>
        <v/>
      </c>
      <c r="U203" s="19" t="str">
        <f>IF(DetailsTable[[#This Row],[Positive Date]]&lt;&gt;"",IF(DetailsTable[[#This Row],[Recovered Date]]&lt;&gt;"",DATEDIF(DetailsTable[[#This Row],[Positive Date]],DetailsTable[[#This Row],[Recovered Date]],"D"),""),"")</f>
        <v/>
      </c>
      <c r="V203" s="19" t="str">
        <f>IF(DetailsTable[[#This Row],[Age]]&lt;&gt;"", VLOOKUP(ROUNDDOWN(DetailsTable[[#This Row],[Age]],-1)+1,AgeBandBasedDetails[[Start Age]:[Age Band]],3,FALSE),"")</f>
        <v/>
      </c>
    </row>
    <row r="204" spans="1:22" x14ac:dyDescent="0.25">
      <c r="A204" s="6" t="str">
        <f>IF(DetailsTable[[#This Row],[Person Name]]&lt;&gt;"",A203+1,"")</f>
        <v/>
      </c>
      <c r="B204" s="3"/>
      <c r="C204" s="3"/>
      <c r="D204" s="16"/>
      <c r="E204" s="3"/>
      <c r="F204" s="16"/>
      <c r="G204" s="16"/>
      <c r="H204" s="16"/>
      <c r="I204" s="16"/>
      <c r="J204" s="16"/>
      <c r="K204" s="16"/>
      <c r="L204" s="46"/>
      <c r="M204" s="40" t="str">
        <f>IF(DetailsTable[[#This Row],[Positive Date]]&lt;&gt;"", IF(DetailsTable[[#This Row],[Recovered Date]]="",IF(DetailsTable[[#This Row],[Deceased Date]]="","Yes","No"),"No"),"")</f>
        <v/>
      </c>
      <c r="N204" s="50" t="str">
        <f>IF(DetailsTable[[#This Row],[Flat No.]]&lt;&gt;"", VLOOKUP(DetailsTable[[#This Row],[Flat No.]],FlatsMappingTable[],4,FALSE),"")</f>
        <v/>
      </c>
      <c r="O204" s="22" t="str">
        <f>IF(DetailsTable[[#This Row],[Flat No.]]&lt;&gt;"", VLOOKUP(DetailsTable[[#This Row],[Flat No.]],FlatsMappingTable[],2,FALSE),"")</f>
        <v/>
      </c>
      <c r="P204" s="22" t="str">
        <f>IF(DetailsTable[[#This Row],[Flat No.]]&lt;&gt;"", VLOOKUP(DetailsTable[[#This Row],[Flat No.]],FlatsMappingTable[],3,FALSE),"")</f>
        <v/>
      </c>
      <c r="Q204" s="22" t="str">
        <f>IF(DetailsTable[[#This Row],[DOB]]&lt;&gt;"",IF(DetailsTable[[#This Row],[Positive Date]]&lt;&gt;"",DATEDIF(DetailsTable[[#This Row],[DOB]],DetailsTable[[#This Row],[Positive Date]],"Y"),""),"")</f>
        <v/>
      </c>
      <c r="R204" s="22" t="str">
        <f>IF(DetailsTable[[#This Row],[Positive Date]]&lt;&gt;"",YEAR(DetailsTable[[#This Row],[Positive Date]]),"")</f>
        <v/>
      </c>
      <c r="S204" s="19" t="str">
        <f>TEXT(IF(DetailsTable[[#This Row],[Positive Date]]&lt;&gt;"",MONTH(DetailsTable[[#This Row],[Positive Date]])*28,""),"mmm")</f>
        <v/>
      </c>
      <c r="T204" s="19" t="str">
        <f>IF(DetailsTable[[#This Row],[Month]]&lt;&gt;"", _xlfn.CONCAT(DetailsTable[[#This Row],[Month]],"-",DetailsTable[[#This Row],[Year]]),"")</f>
        <v/>
      </c>
      <c r="U204" s="19" t="str">
        <f>IF(DetailsTable[[#This Row],[Positive Date]]&lt;&gt;"",IF(DetailsTable[[#This Row],[Recovered Date]]&lt;&gt;"",DATEDIF(DetailsTable[[#This Row],[Positive Date]],DetailsTable[[#This Row],[Recovered Date]],"D"),""),"")</f>
        <v/>
      </c>
      <c r="V204" s="19" t="str">
        <f>IF(DetailsTable[[#This Row],[Age]]&lt;&gt;"", VLOOKUP(ROUNDDOWN(DetailsTable[[#This Row],[Age]],-1)+1,AgeBandBasedDetails[[Start Age]:[Age Band]],3,FALSE),"")</f>
        <v/>
      </c>
    </row>
    <row r="205" spans="1:22" x14ac:dyDescent="0.25">
      <c r="A205" s="6" t="str">
        <f>IF(DetailsTable[[#This Row],[Person Name]]&lt;&gt;"",A204+1,"")</f>
        <v/>
      </c>
      <c r="B205" s="3"/>
      <c r="C205" s="3"/>
      <c r="D205" s="16"/>
      <c r="E205" s="3"/>
      <c r="F205" s="16"/>
      <c r="G205" s="16"/>
      <c r="H205" s="16"/>
      <c r="I205" s="16"/>
      <c r="J205" s="16"/>
      <c r="K205" s="16"/>
      <c r="L205" s="46"/>
      <c r="M205" s="40" t="str">
        <f>IF(DetailsTable[[#This Row],[Positive Date]]&lt;&gt;"", IF(DetailsTable[[#This Row],[Recovered Date]]="",IF(DetailsTable[[#This Row],[Deceased Date]]="","Yes","No"),"No"),"")</f>
        <v/>
      </c>
      <c r="N205" s="50" t="str">
        <f>IF(DetailsTable[[#This Row],[Flat No.]]&lt;&gt;"", VLOOKUP(DetailsTable[[#This Row],[Flat No.]],FlatsMappingTable[],4,FALSE),"")</f>
        <v/>
      </c>
      <c r="O205" s="22" t="str">
        <f>IF(DetailsTable[[#This Row],[Flat No.]]&lt;&gt;"", VLOOKUP(DetailsTable[[#This Row],[Flat No.]],FlatsMappingTable[],2,FALSE),"")</f>
        <v/>
      </c>
      <c r="P205" s="22" t="str">
        <f>IF(DetailsTable[[#This Row],[Flat No.]]&lt;&gt;"", VLOOKUP(DetailsTable[[#This Row],[Flat No.]],FlatsMappingTable[],3,FALSE),"")</f>
        <v/>
      </c>
      <c r="Q205" s="22" t="str">
        <f>IF(DetailsTable[[#This Row],[DOB]]&lt;&gt;"",IF(DetailsTable[[#This Row],[Positive Date]]&lt;&gt;"",DATEDIF(DetailsTable[[#This Row],[DOB]],DetailsTable[[#This Row],[Positive Date]],"Y"),""),"")</f>
        <v/>
      </c>
      <c r="R205" s="22" t="str">
        <f>IF(DetailsTable[[#This Row],[Positive Date]]&lt;&gt;"",YEAR(DetailsTable[[#This Row],[Positive Date]]),"")</f>
        <v/>
      </c>
      <c r="S205" s="19" t="str">
        <f>TEXT(IF(DetailsTable[[#This Row],[Positive Date]]&lt;&gt;"",MONTH(DetailsTable[[#This Row],[Positive Date]])*28,""),"mmm")</f>
        <v/>
      </c>
      <c r="T205" s="19" t="str">
        <f>IF(DetailsTable[[#This Row],[Month]]&lt;&gt;"", _xlfn.CONCAT(DetailsTable[[#This Row],[Month]],"-",DetailsTable[[#This Row],[Year]]),"")</f>
        <v/>
      </c>
      <c r="U205" s="19" t="str">
        <f>IF(DetailsTable[[#This Row],[Positive Date]]&lt;&gt;"",IF(DetailsTable[[#This Row],[Recovered Date]]&lt;&gt;"",DATEDIF(DetailsTable[[#This Row],[Positive Date]],DetailsTable[[#This Row],[Recovered Date]],"D"),""),"")</f>
        <v/>
      </c>
      <c r="V205" s="19" t="str">
        <f>IF(DetailsTable[[#This Row],[Age]]&lt;&gt;"", VLOOKUP(ROUNDDOWN(DetailsTable[[#This Row],[Age]],-1)+1,AgeBandBasedDetails[[Start Age]:[Age Band]],3,FALSE),"")</f>
        <v/>
      </c>
    </row>
    <row r="206" spans="1:22" x14ac:dyDescent="0.25">
      <c r="A206" s="6" t="str">
        <f>IF(DetailsTable[[#This Row],[Person Name]]&lt;&gt;"",A205+1,"")</f>
        <v/>
      </c>
      <c r="B206" s="3"/>
      <c r="C206" s="3"/>
      <c r="D206" s="16"/>
      <c r="E206" s="3"/>
      <c r="F206" s="16"/>
      <c r="G206" s="16"/>
      <c r="H206" s="16"/>
      <c r="I206" s="16"/>
      <c r="J206" s="16"/>
      <c r="K206" s="16"/>
      <c r="L206" s="46"/>
      <c r="M206" s="40" t="str">
        <f>IF(DetailsTable[[#This Row],[Positive Date]]&lt;&gt;"", IF(DetailsTable[[#This Row],[Recovered Date]]="",IF(DetailsTable[[#This Row],[Deceased Date]]="","Yes","No"),"No"),"")</f>
        <v/>
      </c>
      <c r="N206" s="50" t="str">
        <f>IF(DetailsTable[[#This Row],[Flat No.]]&lt;&gt;"", VLOOKUP(DetailsTable[[#This Row],[Flat No.]],FlatsMappingTable[],4,FALSE),"")</f>
        <v/>
      </c>
      <c r="O206" s="22" t="str">
        <f>IF(DetailsTable[[#This Row],[Flat No.]]&lt;&gt;"", VLOOKUP(DetailsTable[[#This Row],[Flat No.]],FlatsMappingTable[],2,FALSE),"")</f>
        <v/>
      </c>
      <c r="P206" s="22" t="str">
        <f>IF(DetailsTable[[#This Row],[Flat No.]]&lt;&gt;"", VLOOKUP(DetailsTable[[#This Row],[Flat No.]],FlatsMappingTable[],3,FALSE),"")</f>
        <v/>
      </c>
      <c r="Q206" s="22" t="str">
        <f>IF(DetailsTable[[#This Row],[DOB]]&lt;&gt;"",IF(DetailsTable[[#This Row],[Positive Date]]&lt;&gt;"",DATEDIF(DetailsTable[[#This Row],[DOB]],DetailsTable[[#This Row],[Positive Date]],"Y"),""),"")</f>
        <v/>
      </c>
      <c r="R206" s="22" t="str">
        <f>IF(DetailsTable[[#This Row],[Positive Date]]&lt;&gt;"",YEAR(DetailsTable[[#This Row],[Positive Date]]),"")</f>
        <v/>
      </c>
      <c r="S206" s="19" t="str">
        <f>TEXT(IF(DetailsTable[[#This Row],[Positive Date]]&lt;&gt;"",MONTH(DetailsTable[[#This Row],[Positive Date]])*28,""),"mmm")</f>
        <v/>
      </c>
      <c r="T206" s="19" t="str">
        <f>IF(DetailsTable[[#This Row],[Month]]&lt;&gt;"", _xlfn.CONCAT(DetailsTable[[#This Row],[Month]],"-",DetailsTable[[#This Row],[Year]]),"")</f>
        <v/>
      </c>
      <c r="U206" s="19" t="str">
        <f>IF(DetailsTable[[#This Row],[Positive Date]]&lt;&gt;"",IF(DetailsTable[[#This Row],[Recovered Date]]&lt;&gt;"",DATEDIF(DetailsTable[[#This Row],[Positive Date]],DetailsTable[[#This Row],[Recovered Date]],"D"),""),"")</f>
        <v/>
      </c>
      <c r="V206" s="19" t="str">
        <f>IF(DetailsTable[[#This Row],[Age]]&lt;&gt;"", VLOOKUP(ROUNDDOWN(DetailsTable[[#This Row],[Age]],-1)+1,AgeBandBasedDetails[[Start Age]:[Age Band]],3,FALSE),"")</f>
        <v/>
      </c>
    </row>
    <row r="207" spans="1:22" x14ac:dyDescent="0.25">
      <c r="A207" s="6" t="str">
        <f>IF(DetailsTable[[#This Row],[Person Name]]&lt;&gt;"",A206+1,"")</f>
        <v/>
      </c>
      <c r="B207" s="3"/>
      <c r="C207" s="3"/>
      <c r="D207" s="16"/>
      <c r="E207" s="3"/>
      <c r="F207" s="16"/>
      <c r="G207" s="16"/>
      <c r="H207" s="16"/>
      <c r="I207" s="16"/>
      <c r="J207" s="16"/>
      <c r="K207" s="16"/>
      <c r="L207" s="46"/>
      <c r="M207" s="40" t="str">
        <f>IF(DetailsTable[[#This Row],[Positive Date]]&lt;&gt;"", IF(DetailsTable[[#This Row],[Recovered Date]]="",IF(DetailsTable[[#This Row],[Deceased Date]]="","Yes","No"),"No"),"")</f>
        <v/>
      </c>
      <c r="N207" s="50" t="str">
        <f>IF(DetailsTable[[#This Row],[Flat No.]]&lt;&gt;"", VLOOKUP(DetailsTable[[#This Row],[Flat No.]],FlatsMappingTable[],4,FALSE),"")</f>
        <v/>
      </c>
      <c r="O207" s="22" t="str">
        <f>IF(DetailsTable[[#This Row],[Flat No.]]&lt;&gt;"", VLOOKUP(DetailsTable[[#This Row],[Flat No.]],FlatsMappingTable[],2,FALSE),"")</f>
        <v/>
      </c>
      <c r="P207" s="22" t="str">
        <f>IF(DetailsTable[[#This Row],[Flat No.]]&lt;&gt;"", VLOOKUP(DetailsTable[[#This Row],[Flat No.]],FlatsMappingTable[],3,FALSE),"")</f>
        <v/>
      </c>
      <c r="Q207" s="22" t="str">
        <f>IF(DetailsTable[[#This Row],[DOB]]&lt;&gt;"",IF(DetailsTable[[#This Row],[Positive Date]]&lt;&gt;"",DATEDIF(DetailsTable[[#This Row],[DOB]],DetailsTable[[#This Row],[Positive Date]],"Y"),""),"")</f>
        <v/>
      </c>
      <c r="R207" s="22" t="str">
        <f>IF(DetailsTable[[#This Row],[Positive Date]]&lt;&gt;"",YEAR(DetailsTable[[#This Row],[Positive Date]]),"")</f>
        <v/>
      </c>
      <c r="S207" s="19" t="str">
        <f>TEXT(IF(DetailsTable[[#This Row],[Positive Date]]&lt;&gt;"",MONTH(DetailsTable[[#This Row],[Positive Date]])*28,""),"mmm")</f>
        <v/>
      </c>
      <c r="T207" s="19" t="str">
        <f>IF(DetailsTable[[#This Row],[Month]]&lt;&gt;"", _xlfn.CONCAT(DetailsTable[[#This Row],[Month]],"-",DetailsTable[[#This Row],[Year]]),"")</f>
        <v/>
      </c>
      <c r="U207" s="19" t="str">
        <f>IF(DetailsTable[[#This Row],[Positive Date]]&lt;&gt;"",IF(DetailsTable[[#This Row],[Recovered Date]]&lt;&gt;"",DATEDIF(DetailsTable[[#This Row],[Positive Date]],DetailsTable[[#This Row],[Recovered Date]],"D"),""),"")</f>
        <v/>
      </c>
      <c r="V207" s="19" t="str">
        <f>IF(DetailsTable[[#This Row],[Age]]&lt;&gt;"", VLOOKUP(ROUNDDOWN(DetailsTable[[#This Row],[Age]],-1)+1,AgeBandBasedDetails[[Start Age]:[Age Band]],3,FALSE),"")</f>
        <v/>
      </c>
    </row>
    <row r="208" spans="1:22" x14ac:dyDescent="0.25">
      <c r="A208" s="6" t="str">
        <f>IF(DetailsTable[[#This Row],[Person Name]]&lt;&gt;"",A207+1,"")</f>
        <v/>
      </c>
      <c r="B208" s="3"/>
      <c r="C208" s="3"/>
      <c r="D208" s="16"/>
      <c r="E208" s="3"/>
      <c r="F208" s="16"/>
      <c r="G208" s="16"/>
      <c r="H208" s="16"/>
      <c r="I208" s="16"/>
      <c r="J208" s="16"/>
      <c r="K208" s="16"/>
      <c r="L208" s="46"/>
      <c r="M208" s="40" t="str">
        <f>IF(DetailsTable[[#This Row],[Positive Date]]&lt;&gt;"", IF(DetailsTable[[#This Row],[Recovered Date]]="",IF(DetailsTable[[#This Row],[Deceased Date]]="","Yes","No"),"No"),"")</f>
        <v/>
      </c>
      <c r="N208" s="50" t="str">
        <f>IF(DetailsTable[[#This Row],[Flat No.]]&lt;&gt;"", VLOOKUP(DetailsTable[[#This Row],[Flat No.]],FlatsMappingTable[],4,FALSE),"")</f>
        <v/>
      </c>
      <c r="O208" s="22" t="str">
        <f>IF(DetailsTable[[#This Row],[Flat No.]]&lt;&gt;"", VLOOKUP(DetailsTable[[#This Row],[Flat No.]],FlatsMappingTable[],2,FALSE),"")</f>
        <v/>
      </c>
      <c r="P208" s="22" t="str">
        <f>IF(DetailsTable[[#This Row],[Flat No.]]&lt;&gt;"", VLOOKUP(DetailsTable[[#This Row],[Flat No.]],FlatsMappingTable[],3,FALSE),"")</f>
        <v/>
      </c>
      <c r="Q208" s="22" t="str">
        <f>IF(DetailsTable[[#This Row],[DOB]]&lt;&gt;"",IF(DetailsTable[[#This Row],[Positive Date]]&lt;&gt;"",DATEDIF(DetailsTable[[#This Row],[DOB]],DetailsTable[[#This Row],[Positive Date]],"Y"),""),"")</f>
        <v/>
      </c>
      <c r="R208" s="22" t="str">
        <f>IF(DetailsTable[[#This Row],[Positive Date]]&lt;&gt;"",YEAR(DetailsTable[[#This Row],[Positive Date]]),"")</f>
        <v/>
      </c>
      <c r="S208" s="19" t="str">
        <f>TEXT(IF(DetailsTable[[#This Row],[Positive Date]]&lt;&gt;"",MONTH(DetailsTable[[#This Row],[Positive Date]])*28,""),"mmm")</f>
        <v/>
      </c>
      <c r="T208" s="19" t="str">
        <f>IF(DetailsTable[[#This Row],[Month]]&lt;&gt;"", _xlfn.CONCAT(DetailsTable[[#This Row],[Month]],"-",DetailsTable[[#This Row],[Year]]),"")</f>
        <v/>
      </c>
      <c r="U208" s="19" t="str">
        <f>IF(DetailsTable[[#This Row],[Positive Date]]&lt;&gt;"",IF(DetailsTable[[#This Row],[Recovered Date]]&lt;&gt;"",DATEDIF(DetailsTable[[#This Row],[Positive Date]],DetailsTable[[#This Row],[Recovered Date]],"D"),""),"")</f>
        <v/>
      </c>
      <c r="V208" s="19" t="str">
        <f>IF(DetailsTable[[#This Row],[Age]]&lt;&gt;"", VLOOKUP(ROUNDDOWN(DetailsTable[[#This Row],[Age]],-1)+1,AgeBandBasedDetails[[Start Age]:[Age Band]],3,FALSE),"")</f>
        <v/>
      </c>
    </row>
    <row r="209" spans="1:22" x14ac:dyDescent="0.25">
      <c r="A209" s="6" t="str">
        <f>IF(DetailsTable[[#This Row],[Person Name]]&lt;&gt;"",A208+1,"")</f>
        <v/>
      </c>
      <c r="B209" s="3"/>
      <c r="C209" s="3"/>
      <c r="D209" s="16"/>
      <c r="E209" s="3"/>
      <c r="F209" s="16"/>
      <c r="G209" s="16"/>
      <c r="H209" s="16"/>
      <c r="I209" s="16"/>
      <c r="J209" s="16"/>
      <c r="K209" s="16"/>
      <c r="L209" s="46"/>
      <c r="M209" s="40" t="str">
        <f>IF(DetailsTable[[#This Row],[Positive Date]]&lt;&gt;"", IF(DetailsTable[[#This Row],[Recovered Date]]="",IF(DetailsTable[[#This Row],[Deceased Date]]="","Yes","No"),"No"),"")</f>
        <v/>
      </c>
      <c r="N209" s="50" t="str">
        <f>IF(DetailsTable[[#This Row],[Flat No.]]&lt;&gt;"", VLOOKUP(DetailsTable[[#This Row],[Flat No.]],FlatsMappingTable[],4,FALSE),"")</f>
        <v/>
      </c>
      <c r="O209" s="22" t="str">
        <f>IF(DetailsTable[[#This Row],[Flat No.]]&lt;&gt;"", VLOOKUP(DetailsTable[[#This Row],[Flat No.]],FlatsMappingTable[],2,FALSE),"")</f>
        <v/>
      </c>
      <c r="P209" s="22" t="str">
        <f>IF(DetailsTable[[#This Row],[Flat No.]]&lt;&gt;"", VLOOKUP(DetailsTable[[#This Row],[Flat No.]],FlatsMappingTable[],3,FALSE),"")</f>
        <v/>
      </c>
      <c r="Q209" s="22" t="str">
        <f>IF(DetailsTable[[#This Row],[DOB]]&lt;&gt;"",IF(DetailsTable[[#This Row],[Positive Date]]&lt;&gt;"",DATEDIF(DetailsTable[[#This Row],[DOB]],DetailsTable[[#This Row],[Positive Date]],"Y"),""),"")</f>
        <v/>
      </c>
      <c r="R209" s="22" t="str">
        <f>IF(DetailsTable[[#This Row],[Positive Date]]&lt;&gt;"",YEAR(DetailsTable[[#This Row],[Positive Date]]),"")</f>
        <v/>
      </c>
      <c r="S209" s="19" t="str">
        <f>TEXT(IF(DetailsTable[[#This Row],[Positive Date]]&lt;&gt;"",MONTH(DetailsTable[[#This Row],[Positive Date]])*28,""),"mmm")</f>
        <v/>
      </c>
      <c r="T209" s="19" t="str">
        <f>IF(DetailsTable[[#This Row],[Month]]&lt;&gt;"", _xlfn.CONCAT(DetailsTable[[#This Row],[Month]],"-",DetailsTable[[#This Row],[Year]]),"")</f>
        <v/>
      </c>
      <c r="U209" s="19" t="str">
        <f>IF(DetailsTable[[#This Row],[Positive Date]]&lt;&gt;"",IF(DetailsTable[[#This Row],[Recovered Date]]&lt;&gt;"",DATEDIF(DetailsTable[[#This Row],[Positive Date]],DetailsTable[[#This Row],[Recovered Date]],"D"),""),"")</f>
        <v/>
      </c>
      <c r="V209" s="19" t="str">
        <f>IF(DetailsTable[[#This Row],[Age]]&lt;&gt;"", VLOOKUP(ROUNDDOWN(DetailsTable[[#This Row],[Age]],-1)+1,AgeBandBasedDetails[[Start Age]:[Age Band]],3,FALSE),"")</f>
        <v/>
      </c>
    </row>
    <row r="210" spans="1:22" x14ac:dyDescent="0.25">
      <c r="A210" s="6" t="str">
        <f>IF(DetailsTable[[#This Row],[Person Name]]&lt;&gt;"",A209+1,"")</f>
        <v/>
      </c>
      <c r="B210" s="3"/>
      <c r="C210" s="3"/>
      <c r="D210" s="16"/>
      <c r="E210" s="3"/>
      <c r="F210" s="16"/>
      <c r="G210" s="16"/>
      <c r="H210" s="16"/>
      <c r="I210" s="16"/>
      <c r="J210" s="16"/>
      <c r="K210" s="16"/>
      <c r="L210" s="46"/>
      <c r="M210" s="40" t="str">
        <f>IF(DetailsTable[[#This Row],[Positive Date]]&lt;&gt;"", IF(DetailsTable[[#This Row],[Recovered Date]]="",IF(DetailsTable[[#This Row],[Deceased Date]]="","Yes","No"),"No"),"")</f>
        <v/>
      </c>
      <c r="N210" s="50" t="str">
        <f>IF(DetailsTable[[#This Row],[Flat No.]]&lt;&gt;"", VLOOKUP(DetailsTable[[#This Row],[Flat No.]],FlatsMappingTable[],4,FALSE),"")</f>
        <v/>
      </c>
      <c r="O210" s="22" t="str">
        <f>IF(DetailsTable[[#This Row],[Flat No.]]&lt;&gt;"", VLOOKUP(DetailsTable[[#This Row],[Flat No.]],FlatsMappingTable[],2,FALSE),"")</f>
        <v/>
      </c>
      <c r="P210" s="22" t="str">
        <f>IF(DetailsTable[[#This Row],[Flat No.]]&lt;&gt;"", VLOOKUP(DetailsTable[[#This Row],[Flat No.]],FlatsMappingTable[],3,FALSE),"")</f>
        <v/>
      </c>
      <c r="Q210" s="22" t="str">
        <f>IF(DetailsTable[[#This Row],[DOB]]&lt;&gt;"",IF(DetailsTable[[#This Row],[Positive Date]]&lt;&gt;"",DATEDIF(DetailsTable[[#This Row],[DOB]],DetailsTable[[#This Row],[Positive Date]],"Y"),""),"")</f>
        <v/>
      </c>
      <c r="R210" s="22" t="str">
        <f>IF(DetailsTable[[#This Row],[Positive Date]]&lt;&gt;"",YEAR(DetailsTable[[#This Row],[Positive Date]]),"")</f>
        <v/>
      </c>
      <c r="S210" s="19" t="str">
        <f>TEXT(IF(DetailsTable[[#This Row],[Positive Date]]&lt;&gt;"",MONTH(DetailsTable[[#This Row],[Positive Date]])*28,""),"mmm")</f>
        <v/>
      </c>
      <c r="T210" s="19" t="str">
        <f>IF(DetailsTable[[#This Row],[Month]]&lt;&gt;"", _xlfn.CONCAT(DetailsTable[[#This Row],[Month]],"-",DetailsTable[[#This Row],[Year]]),"")</f>
        <v/>
      </c>
      <c r="U210" s="19" t="str">
        <f>IF(DetailsTable[[#This Row],[Positive Date]]&lt;&gt;"",IF(DetailsTable[[#This Row],[Recovered Date]]&lt;&gt;"",DATEDIF(DetailsTable[[#This Row],[Positive Date]],DetailsTable[[#This Row],[Recovered Date]],"D"),""),"")</f>
        <v/>
      </c>
      <c r="V210" s="19" t="str">
        <f>IF(DetailsTable[[#This Row],[Age]]&lt;&gt;"", VLOOKUP(ROUNDDOWN(DetailsTable[[#This Row],[Age]],-1)+1,AgeBandBasedDetails[[Start Age]:[Age Band]],3,FALSE),"")</f>
        <v/>
      </c>
    </row>
    <row r="211" spans="1:22" x14ac:dyDescent="0.25">
      <c r="A211" s="6" t="str">
        <f>IF(DetailsTable[[#This Row],[Person Name]]&lt;&gt;"",A210+1,"")</f>
        <v/>
      </c>
      <c r="B211" s="3"/>
      <c r="C211" s="3"/>
      <c r="D211" s="16"/>
      <c r="E211" s="3"/>
      <c r="F211" s="16"/>
      <c r="G211" s="16"/>
      <c r="H211" s="16"/>
      <c r="I211" s="16"/>
      <c r="J211" s="16"/>
      <c r="K211" s="16"/>
      <c r="L211" s="46"/>
      <c r="M211" s="40" t="str">
        <f>IF(DetailsTable[[#This Row],[Positive Date]]&lt;&gt;"", IF(DetailsTable[[#This Row],[Recovered Date]]="",IF(DetailsTable[[#This Row],[Deceased Date]]="","Yes","No"),"No"),"")</f>
        <v/>
      </c>
      <c r="N211" s="50" t="str">
        <f>IF(DetailsTable[[#This Row],[Flat No.]]&lt;&gt;"", VLOOKUP(DetailsTable[[#This Row],[Flat No.]],FlatsMappingTable[],4,FALSE),"")</f>
        <v/>
      </c>
      <c r="O211" s="22" t="str">
        <f>IF(DetailsTable[[#This Row],[Flat No.]]&lt;&gt;"", VLOOKUP(DetailsTable[[#This Row],[Flat No.]],FlatsMappingTable[],2,FALSE),"")</f>
        <v/>
      </c>
      <c r="P211" s="22" t="str">
        <f>IF(DetailsTable[[#This Row],[Flat No.]]&lt;&gt;"", VLOOKUP(DetailsTable[[#This Row],[Flat No.]],FlatsMappingTable[],3,FALSE),"")</f>
        <v/>
      </c>
      <c r="Q211" s="22" t="str">
        <f>IF(DetailsTable[[#This Row],[DOB]]&lt;&gt;"",IF(DetailsTable[[#This Row],[Positive Date]]&lt;&gt;"",DATEDIF(DetailsTable[[#This Row],[DOB]],DetailsTable[[#This Row],[Positive Date]],"Y"),""),"")</f>
        <v/>
      </c>
      <c r="R211" s="22" t="str">
        <f>IF(DetailsTable[[#This Row],[Positive Date]]&lt;&gt;"",YEAR(DetailsTable[[#This Row],[Positive Date]]),"")</f>
        <v/>
      </c>
      <c r="S211" s="19" t="str">
        <f>TEXT(IF(DetailsTable[[#This Row],[Positive Date]]&lt;&gt;"",MONTH(DetailsTable[[#This Row],[Positive Date]])*28,""),"mmm")</f>
        <v/>
      </c>
      <c r="T211" s="19" t="str">
        <f>IF(DetailsTable[[#This Row],[Month]]&lt;&gt;"", _xlfn.CONCAT(DetailsTable[[#This Row],[Month]],"-",DetailsTable[[#This Row],[Year]]),"")</f>
        <v/>
      </c>
      <c r="U211" s="19" t="str">
        <f>IF(DetailsTable[[#This Row],[Positive Date]]&lt;&gt;"",IF(DetailsTable[[#This Row],[Recovered Date]]&lt;&gt;"",DATEDIF(DetailsTable[[#This Row],[Positive Date]],DetailsTable[[#This Row],[Recovered Date]],"D"),""),"")</f>
        <v/>
      </c>
      <c r="V211" s="19" t="str">
        <f>IF(DetailsTable[[#This Row],[Age]]&lt;&gt;"", VLOOKUP(ROUNDDOWN(DetailsTable[[#This Row],[Age]],-1)+1,AgeBandBasedDetails[[Start Age]:[Age Band]],3,FALSE),"")</f>
        <v/>
      </c>
    </row>
    <row r="212" spans="1:22" x14ac:dyDescent="0.25">
      <c r="A212" s="6" t="str">
        <f>IF(DetailsTable[[#This Row],[Person Name]]&lt;&gt;"",A211+1,"")</f>
        <v/>
      </c>
      <c r="B212" s="3"/>
      <c r="C212" s="3"/>
      <c r="D212" s="16"/>
      <c r="E212" s="3"/>
      <c r="F212" s="16"/>
      <c r="G212" s="16"/>
      <c r="H212" s="16"/>
      <c r="I212" s="16"/>
      <c r="J212" s="16"/>
      <c r="K212" s="16"/>
      <c r="L212" s="46"/>
      <c r="M212" s="40" t="str">
        <f>IF(DetailsTable[[#This Row],[Positive Date]]&lt;&gt;"", IF(DetailsTable[[#This Row],[Recovered Date]]="",IF(DetailsTable[[#This Row],[Deceased Date]]="","Yes","No"),"No"),"")</f>
        <v/>
      </c>
      <c r="N212" s="50" t="str">
        <f>IF(DetailsTable[[#This Row],[Flat No.]]&lt;&gt;"", VLOOKUP(DetailsTable[[#This Row],[Flat No.]],FlatsMappingTable[],4,FALSE),"")</f>
        <v/>
      </c>
      <c r="O212" s="22" t="str">
        <f>IF(DetailsTable[[#This Row],[Flat No.]]&lt;&gt;"", VLOOKUP(DetailsTable[[#This Row],[Flat No.]],FlatsMappingTable[],2,FALSE),"")</f>
        <v/>
      </c>
      <c r="P212" s="22" t="str">
        <f>IF(DetailsTable[[#This Row],[Flat No.]]&lt;&gt;"", VLOOKUP(DetailsTable[[#This Row],[Flat No.]],FlatsMappingTable[],3,FALSE),"")</f>
        <v/>
      </c>
      <c r="Q212" s="22" t="str">
        <f>IF(DetailsTable[[#This Row],[DOB]]&lt;&gt;"",IF(DetailsTable[[#This Row],[Positive Date]]&lt;&gt;"",DATEDIF(DetailsTable[[#This Row],[DOB]],DetailsTable[[#This Row],[Positive Date]],"Y"),""),"")</f>
        <v/>
      </c>
      <c r="R212" s="22" t="str">
        <f>IF(DetailsTable[[#This Row],[Positive Date]]&lt;&gt;"",YEAR(DetailsTable[[#This Row],[Positive Date]]),"")</f>
        <v/>
      </c>
      <c r="S212" s="19" t="str">
        <f>TEXT(IF(DetailsTable[[#This Row],[Positive Date]]&lt;&gt;"",MONTH(DetailsTable[[#This Row],[Positive Date]])*28,""),"mmm")</f>
        <v/>
      </c>
      <c r="T212" s="19" t="str">
        <f>IF(DetailsTable[[#This Row],[Month]]&lt;&gt;"", _xlfn.CONCAT(DetailsTable[[#This Row],[Month]],"-",DetailsTable[[#This Row],[Year]]),"")</f>
        <v/>
      </c>
      <c r="U212" s="19" t="str">
        <f>IF(DetailsTable[[#This Row],[Positive Date]]&lt;&gt;"",IF(DetailsTable[[#This Row],[Recovered Date]]&lt;&gt;"",DATEDIF(DetailsTable[[#This Row],[Positive Date]],DetailsTable[[#This Row],[Recovered Date]],"D"),""),"")</f>
        <v/>
      </c>
      <c r="V212" s="19" t="str">
        <f>IF(DetailsTable[[#This Row],[Age]]&lt;&gt;"", VLOOKUP(ROUNDDOWN(DetailsTable[[#This Row],[Age]],-1)+1,AgeBandBasedDetails[[Start Age]:[Age Band]],3,FALSE),"")</f>
        <v/>
      </c>
    </row>
    <row r="213" spans="1:22" x14ac:dyDescent="0.25">
      <c r="A213" s="6" t="str">
        <f>IF(DetailsTable[[#This Row],[Person Name]]&lt;&gt;"",A212+1,"")</f>
        <v/>
      </c>
      <c r="B213" s="3"/>
      <c r="C213" s="3"/>
      <c r="D213" s="16"/>
      <c r="E213" s="3"/>
      <c r="F213" s="16"/>
      <c r="G213" s="16"/>
      <c r="H213" s="16"/>
      <c r="I213" s="16"/>
      <c r="J213" s="16"/>
      <c r="K213" s="16"/>
      <c r="L213" s="46"/>
      <c r="M213" s="40" t="str">
        <f>IF(DetailsTable[[#This Row],[Positive Date]]&lt;&gt;"", IF(DetailsTable[[#This Row],[Recovered Date]]="",IF(DetailsTable[[#This Row],[Deceased Date]]="","Yes","No"),"No"),"")</f>
        <v/>
      </c>
      <c r="N213" s="50" t="str">
        <f>IF(DetailsTable[[#This Row],[Flat No.]]&lt;&gt;"", VLOOKUP(DetailsTable[[#This Row],[Flat No.]],FlatsMappingTable[],4,FALSE),"")</f>
        <v/>
      </c>
      <c r="O213" s="22" t="str">
        <f>IF(DetailsTable[[#This Row],[Flat No.]]&lt;&gt;"", VLOOKUP(DetailsTable[[#This Row],[Flat No.]],FlatsMappingTable[],2,FALSE),"")</f>
        <v/>
      </c>
      <c r="P213" s="22" t="str">
        <f>IF(DetailsTable[[#This Row],[Flat No.]]&lt;&gt;"", VLOOKUP(DetailsTable[[#This Row],[Flat No.]],FlatsMappingTable[],3,FALSE),"")</f>
        <v/>
      </c>
      <c r="Q213" s="22" t="str">
        <f>IF(DetailsTable[[#This Row],[DOB]]&lt;&gt;"",IF(DetailsTable[[#This Row],[Positive Date]]&lt;&gt;"",DATEDIF(DetailsTable[[#This Row],[DOB]],DetailsTable[[#This Row],[Positive Date]],"Y"),""),"")</f>
        <v/>
      </c>
      <c r="R213" s="22" t="str">
        <f>IF(DetailsTable[[#This Row],[Positive Date]]&lt;&gt;"",YEAR(DetailsTable[[#This Row],[Positive Date]]),"")</f>
        <v/>
      </c>
      <c r="S213" s="19" t="str">
        <f>TEXT(IF(DetailsTable[[#This Row],[Positive Date]]&lt;&gt;"",MONTH(DetailsTable[[#This Row],[Positive Date]])*28,""),"mmm")</f>
        <v/>
      </c>
      <c r="T213" s="19" t="str">
        <f>IF(DetailsTable[[#This Row],[Month]]&lt;&gt;"", _xlfn.CONCAT(DetailsTable[[#This Row],[Month]],"-",DetailsTable[[#This Row],[Year]]),"")</f>
        <v/>
      </c>
      <c r="U213" s="19" t="str">
        <f>IF(DetailsTable[[#This Row],[Positive Date]]&lt;&gt;"",IF(DetailsTable[[#This Row],[Recovered Date]]&lt;&gt;"",DATEDIF(DetailsTable[[#This Row],[Positive Date]],DetailsTable[[#This Row],[Recovered Date]],"D"),""),"")</f>
        <v/>
      </c>
      <c r="V213" s="19" t="str">
        <f>IF(DetailsTable[[#This Row],[Age]]&lt;&gt;"", VLOOKUP(ROUNDDOWN(DetailsTable[[#This Row],[Age]],-1)+1,AgeBandBasedDetails[[Start Age]:[Age Band]],3,FALSE),"")</f>
        <v/>
      </c>
    </row>
    <row r="214" spans="1:22" x14ac:dyDescent="0.25">
      <c r="A214" s="6" t="str">
        <f>IF(DetailsTable[[#This Row],[Person Name]]&lt;&gt;"",A213+1,"")</f>
        <v/>
      </c>
      <c r="B214" s="3"/>
      <c r="C214" s="3"/>
      <c r="D214" s="16"/>
      <c r="E214" s="3"/>
      <c r="F214" s="16"/>
      <c r="G214" s="16"/>
      <c r="H214" s="16"/>
      <c r="I214" s="16"/>
      <c r="J214" s="16"/>
      <c r="K214" s="16"/>
      <c r="L214" s="46"/>
      <c r="M214" s="40" t="str">
        <f>IF(DetailsTable[[#This Row],[Positive Date]]&lt;&gt;"", IF(DetailsTable[[#This Row],[Recovered Date]]="",IF(DetailsTable[[#This Row],[Deceased Date]]="","Yes","No"),"No"),"")</f>
        <v/>
      </c>
      <c r="N214" s="50" t="str">
        <f>IF(DetailsTable[[#This Row],[Flat No.]]&lt;&gt;"", VLOOKUP(DetailsTable[[#This Row],[Flat No.]],FlatsMappingTable[],4,FALSE),"")</f>
        <v/>
      </c>
      <c r="O214" s="22" t="str">
        <f>IF(DetailsTable[[#This Row],[Flat No.]]&lt;&gt;"", VLOOKUP(DetailsTable[[#This Row],[Flat No.]],FlatsMappingTable[],2,FALSE),"")</f>
        <v/>
      </c>
      <c r="P214" s="22" t="str">
        <f>IF(DetailsTable[[#This Row],[Flat No.]]&lt;&gt;"", VLOOKUP(DetailsTable[[#This Row],[Flat No.]],FlatsMappingTable[],3,FALSE),"")</f>
        <v/>
      </c>
      <c r="Q214" s="22" t="str">
        <f>IF(DetailsTable[[#This Row],[DOB]]&lt;&gt;"",IF(DetailsTable[[#This Row],[Positive Date]]&lt;&gt;"",DATEDIF(DetailsTable[[#This Row],[DOB]],DetailsTable[[#This Row],[Positive Date]],"Y"),""),"")</f>
        <v/>
      </c>
      <c r="R214" s="22" t="str">
        <f>IF(DetailsTable[[#This Row],[Positive Date]]&lt;&gt;"",YEAR(DetailsTable[[#This Row],[Positive Date]]),"")</f>
        <v/>
      </c>
      <c r="S214" s="19" t="str">
        <f>TEXT(IF(DetailsTable[[#This Row],[Positive Date]]&lt;&gt;"",MONTH(DetailsTable[[#This Row],[Positive Date]])*28,""),"mmm")</f>
        <v/>
      </c>
      <c r="T214" s="19" t="str">
        <f>IF(DetailsTable[[#This Row],[Month]]&lt;&gt;"", _xlfn.CONCAT(DetailsTable[[#This Row],[Month]],"-",DetailsTable[[#This Row],[Year]]),"")</f>
        <v/>
      </c>
      <c r="U214" s="19" t="str">
        <f>IF(DetailsTable[[#This Row],[Positive Date]]&lt;&gt;"",IF(DetailsTable[[#This Row],[Recovered Date]]&lt;&gt;"",DATEDIF(DetailsTable[[#This Row],[Positive Date]],DetailsTable[[#This Row],[Recovered Date]],"D"),""),"")</f>
        <v/>
      </c>
      <c r="V214" s="19" t="str">
        <f>IF(DetailsTable[[#This Row],[Age]]&lt;&gt;"", VLOOKUP(ROUNDDOWN(DetailsTable[[#This Row],[Age]],-1)+1,AgeBandBasedDetails[[Start Age]:[Age Band]],3,FALSE),"")</f>
        <v/>
      </c>
    </row>
    <row r="215" spans="1:22" x14ac:dyDescent="0.25">
      <c r="A215" s="6" t="str">
        <f>IF(DetailsTable[[#This Row],[Person Name]]&lt;&gt;"",A214+1,"")</f>
        <v/>
      </c>
      <c r="B215" s="3"/>
      <c r="C215" s="3"/>
      <c r="D215" s="16"/>
      <c r="E215" s="3"/>
      <c r="F215" s="16"/>
      <c r="G215" s="16"/>
      <c r="H215" s="16"/>
      <c r="I215" s="16"/>
      <c r="J215" s="16"/>
      <c r="K215" s="16"/>
      <c r="L215" s="46"/>
      <c r="M215" s="40" t="str">
        <f>IF(DetailsTable[[#This Row],[Positive Date]]&lt;&gt;"", IF(DetailsTable[[#This Row],[Recovered Date]]="",IF(DetailsTable[[#This Row],[Deceased Date]]="","Yes","No"),"No"),"")</f>
        <v/>
      </c>
      <c r="N215" s="50" t="str">
        <f>IF(DetailsTable[[#This Row],[Flat No.]]&lt;&gt;"", VLOOKUP(DetailsTable[[#This Row],[Flat No.]],FlatsMappingTable[],4,FALSE),"")</f>
        <v/>
      </c>
      <c r="O215" s="22" t="str">
        <f>IF(DetailsTable[[#This Row],[Flat No.]]&lt;&gt;"", VLOOKUP(DetailsTable[[#This Row],[Flat No.]],FlatsMappingTable[],2,FALSE),"")</f>
        <v/>
      </c>
      <c r="P215" s="22" t="str">
        <f>IF(DetailsTable[[#This Row],[Flat No.]]&lt;&gt;"", VLOOKUP(DetailsTable[[#This Row],[Flat No.]],FlatsMappingTable[],3,FALSE),"")</f>
        <v/>
      </c>
      <c r="Q215" s="22" t="str">
        <f>IF(DetailsTable[[#This Row],[DOB]]&lt;&gt;"",IF(DetailsTable[[#This Row],[Positive Date]]&lt;&gt;"",DATEDIF(DetailsTable[[#This Row],[DOB]],DetailsTable[[#This Row],[Positive Date]],"Y"),""),"")</f>
        <v/>
      </c>
      <c r="R215" s="22" t="str">
        <f>IF(DetailsTable[[#This Row],[Positive Date]]&lt;&gt;"",YEAR(DetailsTable[[#This Row],[Positive Date]]),"")</f>
        <v/>
      </c>
      <c r="S215" s="19" t="str">
        <f>TEXT(IF(DetailsTable[[#This Row],[Positive Date]]&lt;&gt;"",MONTH(DetailsTable[[#This Row],[Positive Date]])*28,""),"mmm")</f>
        <v/>
      </c>
      <c r="T215" s="19" t="str">
        <f>IF(DetailsTable[[#This Row],[Month]]&lt;&gt;"", _xlfn.CONCAT(DetailsTable[[#This Row],[Month]],"-",DetailsTable[[#This Row],[Year]]),"")</f>
        <v/>
      </c>
      <c r="U215" s="19" t="str">
        <f>IF(DetailsTable[[#This Row],[Positive Date]]&lt;&gt;"",IF(DetailsTable[[#This Row],[Recovered Date]]&lt;&gt;"",DATEDIF(DetailsTable[[#This Row],[Positive Date]],DetailsTable[[#This Row],[Recovered Date]],"D"),""),"")</f>
        <v/>
      </c>
      <c r="V215" s="19" t="str">
        <f>IF(DetailsTable[[#This Row],[Age]]&lt;&gt;"", VLOOKUP(ROUNDDOWN(DetailsTable[[#This Row],[Age]],-1)+1,AgeBandBasedDetails[[Start Age]:[Age Band]],3,FALSE),"")</f>
        <v/>
      </c>
    </row>
    <row r="216" spans="1:22" x14ac:dyDescent="0.25">
      <c r="A216" s="6" t="str">
        <f>IF(DetailsTable[[#This Row],[Person Name]]&lt;&gt;"",A215+1,"")</f>
        <v/>
      </c>
      <c r="B216" s="3"/>
      <c r="C216" s="3"/>
      <c r="D216" s="16"/>
      <c r="E216" s="3"/>
      <c r="F216" s="16"/>
      <c r="G216" s="16"/>
      <c r="H216" s="16"/>
      <c r="I216" s="16"/>
      <c r="J216" s="16"/>
      <c r="K216" s="16"/>
      <c r="L216" s="46"/>
      <c r="M216" s="40" t="str">
        <f>IF(DetailsTable[[#This Row],[Positive Date]]&lt;&gt;"", IF(DetailsTable[[#This Row],[Recovered Date]]="",IF(DetailsTable[[#This Row],[Deceased Date]]="","Yes","No"),"No"),"")</f>
        <v/>
      </c>
      <c r="N216" s="50" t="str">
        <f>IF(DetailsTable[[#This Row],[Flat No.]]&lt;&gt;"", VLOOKUP(DetailsTable[[#This Row],[Flat No.]],FlatsMappingTable[],4,FALSE),"")</f>
        <v/>
      </c>
      <c r="O216" s="22" t="str">
        <f>IF(DetailsTable[[#This Row],[Flat No.]]&lt;&gt;"", VLOOKUP(DetailsTable[[#This Row],[Flat No.]],FlatsMappingTable[],2,FALSE),"")</f>
        <v/>
      </c>
      <c r="P216" s="22" t="str">
        <f>IF(DetailsTable[[#This Row],[Flat No.]]&lt;&gt;"", VLOOKUP(DetailsTable[[#This Row],[Flat No.]],FlatsMappingTable[],3,FALSE),"")</f>
        <v/>
      </c>
      <c r="Q216" s="22" t="str">
        <f>IF(DetailsTable[[#This Row],[DOB]]&lt;&gt;"",IF(DetailsTable[[#This Row],[Positive Date]]&lt;&gt;"",DATEDIF(DetailsTable[[#This Row],[DOB]],DetailsTable[[#This Row],[Positive Date]],"Y"),""),"")</f>
        <v/>
      </c>
      <c r="R216" s="22" t="str">
        <f>IF(DetailsTable[[#This Row],[Positive Date]]&lt;&gt;"",YEAR(DetailsTable[[#This Row],[Positive Date]]),"")</f>
        <v/>
      </c>
      <c r="S216" s="19" t="str">
        <f>TEXT(IF(DetailsTable[[#This Row],[Positive Date]]&lt;&gt;"",MONTH(DetailsTable[[#This Row],[Positive Date]])*28,""),"mmm")</f>
        <v/>
      </c>
      <c r="T216" s="19" t="str">
        <f>IF(DetailsTable[[#This Row],[Month]]&lt;&gt;"", _xlfn.CONCAT(DetailsTable[[#This Row],[Month]],"-",DetailsTable[[#This Row],[Year]]),"")</f>
        <v/>
      </c>
      <c r="U216" s="19" t="str">
        <f>IF(DetailsTable[[#This Row],[Positive Date]]&lt;&gt;"",IF(DetailsTable[[#This Row],[Recovered Date]]&lt;&gt;"",DATEDIF(DetailsTable[[#This Row],[Positive Date]],DetailsTable[[#This Row],[Recovered Date]],"D"),""),"")</f>
        <v/>
      </c>
      <c r="V216" s="19" t="str">
        <f>IF(DetailsTable[[#This Row],[Age]]&lt;&gt;"", VLOOKUP(ROUNDDOWN(DetailsTable[[#This Row],[Age]],-1)+1,AgeBandBasedDetails[[Start Age]:[Age Band]],3,FALSE),"")</f>
        <v/>
      </c>
    </row>
    <row r="217" spans="1:22" x14ac:dyDescent="0.25">
      <c r="A217" s="6" t="str">
        <f>IF(DetailsTable[[#This Row],[Person Name]]&lt;&gt;"",A216+1,"")</f>
        <v/>
      </c>
      <c r="B217" s="3"/>
      <c r="C217" s="3"/>
      <c r="D217" s="16"/>
      <c r="E217" s="3"/>
      <c r="F217" s="16"/>
      <c r="G217" s="16"/>
      <c r="H217" s="16"/>
      <c r="I217" s="16"/>
      <c r="J217" s="16"/>
      <c r="K217" s="16"/>
      <c r="L217" s="46"/>
      <c r="M217" s="40" t="str">
        <f>IF(DetailsTable[[#This Row],[Positive Date]]&lt;&gt;"", IF(DetailsTable[[#This Row],[Recovered Date]]="",IF(DetailsTable[[#This Row],[Deceased Date]]="","Yes","No"),"No"),"")</f>
        <v/>
      </c>
      <c r="N217" s="50" t="str">
        <f>IF(DetailsTable[[#This Row],[Flat No.]]&lt;&gt;"", VLOOKUP(DetailsTable[[#This Row],[Flat No.]],FlatsMappingTable[],4,FALSE),"")</f>
        <v/>
      </c>
      <c r="O217" s="22" t="str">
        <f>IF(DetailsTable[[#This Row],[Flat No.]]&lt;&gt;"", VLOOKUP(DetailsTable[[#This Row],[Flat No.]],FlatsMappingTable[],2,FALSE),"")</f>
        <v/>
      </c>
      <c r="P217" s="22" t="str">
        <f>IF(DetailsTable[[#This Row],[Flat No.]]&lt;&gt;"", VLOOKUP(DetailsTable[[#This Row],[Flat No.]],FlatsMappingTable[],3,FALSE),"")</f>
        <v/>
      </c>
      <c r="Q217" s="22" t="str">
        <f>IF(DetailsTable[[#This Row],[DOB]]&lt;&gt;"",IF(DetailsTable[[#This Row],[Positive Date]]&lt;&gt;"",DATEDIF(DetailsTable[[#This Row],[DOB]],DetailsTable[[#This Row],[Positive Date]],"Y"),""),"")</f>
        <v/>
      </c>
      <c r="R217" s="22" t="str">
        <f>IF(DetailsTable[[#This Row],[Positive Date]]&lt;&gt;"",YEAR(DetailsTable[[#This Row],[Positive Date]]),"")</f>
        <v/>
      </c>
      <c r="S217" s="19" t="str">
        <f>TEXT(IF(DetailsTable[[#This Row],[Positive Date]]&lt;&gt;"",MONTH(DetailsTable[[#This Row],[Positive Date]])*28,""),"mmm")</f>
        <v/>
      </c>
      <c r="T217" s="19" t="str">
        <f>IF(DetailsTable[[#This Row],[Month]]&lt;&gt;"", _xlfn.CONCAT(DetailsTable[[#This Row],[Month]],"-",DetailsTable[[#This Row],[Year]]),"")</f>
        <v/>
      </c>
      <c r="U217" s="19" t="str">
        <f>IF(DetailsTable[[#This Row],[Positive Date]]&lt;&gt;"",IF(DetailsTable[[#This Row],[Recovered Date]]&lt;&gt;"",DATEDIF(DetailsTable[[#This Row],[Positive Date]],DetailsTable[[#This Row],[Recovered Date]],"D"),""),"")</f>
        <v/>
      </c>
      <c r="V217" s="19" t="str">
        <f>IF(DetailsTable[[#This Row],[Age]]&lt;&gt;"", VLOOKUP(ROUNDDOWN(DetailsTable[[#This Row],[Age]],-1)+1,AgeBandBasedDetails[[Start Age]:[Age Band]],3,FALSE),"")</f>
        <v/>
      </c>
    </row>
    <row r="218" spans="1:22" x14ac:dyDescent="0.25">
      <c r="A218" s="6" t="str">
        <f>IF(DetailsTable[[#This Row],[Person Name]]&lt;&gt;"",A217+1,"")</f>
        <v/>
      </c>
      <c r="B218" s="3"/>
      <c r="C218" s="3"/>
      <c r="D218" s="16"/>
      <c r="E218" s="3"/>
      <c r="F218" s="16"/>
      <c r="G218" s="16"/>
      <c r="H218" s="16"/>
      <c r="I218" s="16"/>
      <c r="J218" s="16"/>
      <c r="K218" s="16"/>
      <c r="L218" s="46"/>
      <c r="M218" s="40" t="str">
        <f>IF(DetailsTable[[#This Row],[Positive Date]]&lt;&gt;"", IF(DetailsTable[[#This Row],[Recovered Date]]="",IF(DetailsTable[[#This Row],[Deceased Date]]="","Yes","No"),"No"),"")</f>
        <v/>
      </c>
      <c r="N218" s="50" t="str">
        <f>IF(DetailsTable[[#This Row],[Flat No.]]&lt;&gt;"", VLOOKUP(DetailsTable[[#This Row],[Flat No.]],FlatsMappingTable[],4,FALSE),"")</f>
        <v/>
      </c>
      <c r="O218" s="22" t="str">
        <f>IF(DetailsTable[[#This Row],[Flat No.]]&lt;&gt;"", VLOOKUP(DetailsTable[[#This Row],[Flat No.]],FlatsMappingTable[],2,FALSE),"")</f>
        <v/>
      </c>
      <c r="P218" s="22" t="str">
        <f>IF(DetailsTable[[#This Row],[Flat No.]]&lt;&gt;"", VLOOKUP(DetailsTable[[#This Row],[Flat No.]],FlatsMappingTable[],3,FALSE),"")</f>
        <v/>
      </c>
      <c r="Q218" s="22" t="str">
        <f>IF(DetailsTable[[#This Row],[DOB]]&lt;&gt;"",IF(DetailsTable[[#This Row],[Positive Date]]&lt;&gt;"",DATEDIF(DetailsTable[[#This Row],[DOB]],DetailsTable[[#This Row],[Positive Date]],"Y"),""),"")</f>
        <v/>
      </c>
      <c r="R218" s="22" t="str">
        <f>IF(DetailsTable[[#This Row],[Positive Date]]&lt;&gt;"",YEAR(DetailsTable[[#This Row],[Positive Date]]),"")</f>
        <v/>
      </c>
      <c r="S218" s="19" t="str">
        <f>TEXT(IF(DetailsTable[[#This Row],[Positive Date]]&lt;&gt;"",MONTH(DetailsTable[[#This Row],[Positive Date]])*28,""),"mmm")</f>
        <v/>
      </c>
      <c r="T218" s="19" t="str">
        <f>IF(DetailsTable[[#This Row],[Month]]&lt;&gt;"", _xlfn.CONCAT(DetailsTable[[#This Row],[Month]],"-",DetailsTable[[#This Row],[Year]]),"")</f>
        <v/>
      </c>
      <c r="U218" s="19" t="str">
        <f>IF(DetailsTable[[#This Row],[Positive Date]]&lt;&gt;"",IF(DetailsTable[[#This Row],[Recovered Date]]&lt;&gt;"",DATEDIF(DetailsTable[[#This Row],[Positive Date]],DetailsTable[[#This Row],[Recovered Date]],"D"),""),"")</f>
        <v/>
      </c>
      <c r="V218" s="19" t="str">
        <f>IF(DetailsTable[[#This Row],[Age]]&lt;&gt;"", VLOOKUP(ROUNDDOWN(DetailsTable[[#This Row],[Age]],-1)+1,AgeBandBasedDetails[[Start Age]:[Age Band]],3,FALSE),"")</f>
        <v/>
      </c>
    </row>
    <row r="219" spans="1:22" x14ac:dyDescent="0.25">
      <c r="A219" s="6" t="str">
        <f>IF(DetailsTable[[#This Row],[Person Name]]&lt;&gt;"",A218+1,"")</f>
        <v/>
      </c>
      <c r="B219" s="3"/>
      <c r="C219" s="3"/>
      <c r="D219" s="16"/>
      <c r="E219" s="3"/>
      <c r="F219" s="16"/>
      <c r="G219" s="16"/>
      <c r="H219" s="16"/>
      <c r="I219" s="16"/>
      <c r="J219" s="16"/>
      <c r="K219" s="16"/>
      <c r="L219" s="46"/>
      <c r="M219" s="40" t="str">
        <f>IF(DetailsTable[[#This Row],[Positive Date]]&lt;&gt;"", IF(DetailsTable[[#This Row],[Recovered Date]]="",IF(DetailsTable[[#This Row],[Deceased Date]]="","Yes","No"),"No"),"")</f>
        <v/>
      </c>
      <c r="N219" s="50" t="str">
        <f>IF(DetailsTable[[#This Row],[Flat No.]]&lt;&gt;"", VLOOKUP(DetailsTable[[#This Row],[Flat No.]],FlatsMappingTable[],4,FALSE),"")</f>
        <v/>
      </c>
      <c r="O219" s="22" t="str">
        <f>IF(DetailsTable[[#This Row],[Flat No.]]&lt;&gt;"", VLOOKUP(DetailsTable[[#This Row],[Flat No.]],FlatsMappingTable[],2,FALSE),"")</f>
        <v/>
      </c>
      <c r="P219" s="22" t="str">
        <f>IF(DetailsTable[[#This Row],[Flat No.]]&lt;&gt;"", VLOOKUP(DetailsTable[[#This Row],[Flat No.]],FlatsMappingTable[],3,FALSE),"")</f>
        <v/>
      </c>
      <c r="Q219" s="22" t="str">
        <f>IF(DetailsTable[[#This Row],[DOB]]&lt;&gt;"",IF(DetailsTable[[#This Row],[Positive Date]]&lt;&gt;"",DATEDIF(DetailsTable[[#This Row],[DOB]],DetailsTable[[#This Row],[Positive Date]],"Y"),""),"")</f>
        <v/>
      </c>
      <c r="R219" s="22" t="str">
        <f>IF(DetailsTable[[#This Row],[Positive Date]]&lt;&gt;"",YEAR(DetailsTable[[#This Row],[Positive Date]]),"")</f>
        <v/>
      </c>
      <c r="S219" s="19" t="str">
        <f>TEXT(IF(DetailsTable[[#This Row],[Positive Date]]&lt;&gt;"",MONTH(DetailsTable[[#This Row],[Positive Date]])*28,""),"mmm")</f>
        <v/>
      </c>
      <c r="T219" s="19" t="str">
        <f>IF(DetailsTable[[#This Row],[Month]]&lt;&gt;"", _xlfn.CONCAT(DetailsTable[[#This Row],[Month]],"-",DetailsTable[[#This Row],[Year]]),"")</f>
        <v/>
      </c>
      <c r="U219" s="19" t="str">
        <f>IF(DetailsTable[[#This Row],[Positive Date]]&lt;&gt;"",IF(DetailsTable[[#This Row],[Recovered Date]]&lt;&gt;"",DATEDIF(DetailsTable[[#This Row],[Positive Date]],DetailsTable[[#This Row],[Recovered Date]],"D"),""),"")</f>
        <v/>
      </c>
      <c r="V219" s="19" t="str">
        <f>IF(DetailsTable[[#This Row],[Age]]&lt;&gt;"", VLOOKUP(ROUNDDOWN(DetailsTable[[#This Row],[Age]],-1)+1,AgeBandBasedDetails[[Start Age]:[Age Band]],3,FALSE),"")</f>
        <v/>
      </c>
    </row>
    <row r="220" spans="1:22" x14ac:dyDescent="0.25">
      <c r="A220" s="6" t="str">
        <f>IF(DetailsTable[[#This Row],[Person Name]]&lt;&gt;"",A219+1,"")</f>
        <v/>
      </c>
      <c r="B220" s="3"/>
      <c r="C220" s="3"/>
      <c r="D220" s="16"/>
      <c r="E220" s="3"/>
      <c r="F220" s="16"/>
      <c r="G220" s="16"/>
      <c r="H220" s="16"/>
      <c r="I220" s="16"/>
      <c r="J220" s="16"/>
      <c r="K220" s="16"/>
      <c r="L220" s="46"/>
      <c r="M220" s="40" t="str">
        <f>IF(DetailsTable[[#This Row],[Positive Date]]&lt;&gt;"", IF(DetailsTable[[#This Row],[Recovered Date]]="",IF(DetailsTable[[#This Row],[Deceased Date]]="","Yes","No"),"No"),"")</f>
        <v/>
      </c>
      <c r="N220" s="50" t="str">
        <f>IF(DetailsTable[[#This Row],[Flat No.]]&lt;&gt;"", VLOOKUP(DetailsTable[[#This Row],[Flat No.]],FlatsMappingTable[],4,FALSE),"")</f>
        <v/>
      </c>
      <c r="O220" s="22" t="str">
        <f>IF(DetailsTable[[#This Row],[Flat No.]]&lt;&gt;"", VLOOKUP(DetailsTable[[#This Row],[Flat No.]],FlatsMappingTable[],2,FALSE),"")</f>
        <v/>
      </c>
      <c r="P220" s="22" t="str">
        <f>IF(DetailsTable[[#This Row],[Flat No.]]&lt;&gt;"", VLOOKUP(DetailsTable[[#This Row],[Flat No.]],FlatsMappingTable[],3,FALSE),"")</f>
        <v/>
      </c>
      <c r="Q220" s="22" t="str">
        <f>IF(DetailsTable[[#This Row],[DOB]]&lt;&gt;"",IF(DetailsTable[[#This Row],[Positive Date]]&lt;&gt;"",DATEDIF(DetailsTable[[#This Row],[DOB]],DetailsTable[[#This Row],[Positive Date]],"Y"),""),"")</f>
        <v/>
      </c>
      <c r="R220" s="22" t="str">
        <f>IF(DetailsTable[[#This Row],[Positive Date]]&lt;&gt;"",YEAR(DetailsTable[[#This Row],[Positive Date]]),"")</f>
        <v/>
      </c>
      <c r="S220" s="19" t="str">
        <f>TEXT(IF(DetailsTable[[#This Row],[Positive Date]]&lt;&gt;"",MONTH(DetailsTable[[#This Row],[Positive Date]])*28,""),"mmm")</f>
        <v/>
      </c>
      <c r="T220" s="19" t="str">
        <f>IF(DetailsTable[[#This Row],[Month]]&lt;&gt;"", _xlfn.CONCAT(DetailsTable[[#This Row],[Month]],"-",DetailsTable[[#This Row],[Year]]),"")</f>
        <v/>
      </c>
      <c r="U220" s="19" t="str">
        <f>IF(DetailsTable[[#This Row],[Positive Date]]&lt;&gt;"",IF(DetailsTable[[#This Row],[Recovered Date]]&lt;&gt;"",DATEDIF(DetailsTable[[#This Row],[Positive Date]],DetailsTable[[#This Row],[Recovered Date]],"D"),""),"")</f>
        <v/>
      </c>
      <c r="V220" s="19" t="str">
        <f>IF(DetailsTable[[#This Row],[Age]]&lt;&gt;"", VLOOKUP(ROUNDDOWN(DetailsTable[[#This Row],[Age]],-1)+1,AgeBandBasedDetails[[Start Age]:[Age Band]],3,FALSE),"")</f>
        <v/>
      </c>
    </row>
    <row r="221" spans="1:22" x14ac:dyDescent="0.25">
      <c r="A221" s="6" t="str">
        <f>IF(DetailsTable[[#This Row],[Person Name]]&lt;&gt;"",A220+1,"")</f>
        <v/>
      </c>
      <c r="B221" s="3"/>
      <c r="C221" s="3"/>
      <c r="D221" s="16"/>
      <c r="E221" s="3"/>
      <c r="F221" s="16"/>
      <c r="G221" s="16"/>
      <c r="H221" s="16"/>
      <c r="I221" s="16"/>
      <c r="J221" s="16"/>
      <c r="K221" s="16"/>
      <c r="L221" s="46"/>
      <c r="M221" s="40" t="str">
        <f>IF(DetailsTable[[#This Row],[Positive Date]]&lt;&gt;"", IF(DetailsTable[[#This Row],[Recovered Date]]="",IF(DetailsTable[[#This Row],[Deceased Date]]="","Yes","No"),"No"),"")</f>
        <v/>
      </c>
      <c r="N221" s="50" t="str">
        <f>IF(DetailsTable[[#This Row],[Flat No.]]&lt;&gt;"", VLOOKUP(DetailsTable[[#This Row],[Flat No.]],FlatsMappingTable[],4,FALSE),"")</f>
        <v/>
      </c>
      <c r="O221" s="22" t="str">
        <f>IF(DetailsTable[[#This Row],[Flat No.]]&lt;&gt;"", VLOOKUP(DetailsTable[[#This Row],[Flat No.]],FlatsMappingTable[],2,FALSE),"")</f>
        <v/>
      </c>
      <c r="P221" s="22" t="str">
        <f>IF(DetailsTable[[#This Row],[Flat No.]]&lt;&gt;"", VLOOKUP(DetailsTable[[#This Row],[Flat No.]],FlatsMappingTable[],3,FALSE),"")</f>
        <v/>
      </c>
      <c r="Q221" s="22" t="str">
        <f>IF(DetailsTable[[#This Row],[DOB]]&lt;&gt;"",IF(DetailsTable[[#This Row],[Positive Date]]&lt;&gt;"",DATEDIF(DetailsTable[[#This Row],[DOB]],DetailsTable[[#This Row],[Positive Date]],"Y"),""),"")</f>
        <v/>
      </c>
      <c r="R221" s="22" t="str">
        <f>IF(DetailsTable[[#This Row],[Positive Date]]&lt;&gt;"",YEAR(DetailsTable[[#This Row],[Positive Date]]),"")</f>
        <v/>
      </c>
      <c r="S221" s="19" t="str">
        <f>TEXT(IF(DetailsTable[[#This Row],[Positive Date]]&lt;&gt;"",MONTH(DetailsTable[[#This Row],[Positive Date]])*28,""),"mmm")</f>
        <v/>
      </c>
      <c r="T221" s="19" t="str">
        <f>IF(DetailsTable[[#This Row],[Month]]&lt;&gt;"", _xlfn.CONCAT(DetailsTable[[#This Row],[Month]],"-",DetailsTable[[#This Row],[Year]]),"")</f>
        <v/>
      </c>
      <c r="U221" s="19" t="str">
        <f>IF(DetailsTable[[#This Row],[Positive Date]]&lt;&gt;"",IF(DetailsTable[[#This Row],[Recovered Date]]&lt;&gt;"",DATEDIF(DetailsTable[[#This Row],[Positive Date]],DetailsTable[[#This Row],[Recovered Date]],"D"),""),"")</f>
        <v/>
      </c>
      <c r="V221" s="19" t="str">
        <f>IF(DetailsTable[[#This Row],[Age]]&lt;&gt;"", VLOOKUP(ROUNDDOWN(DetailsTable[[#This Row],[Age]],-1)+1,AgeBandBasedDetails[[Start Age]:[Age Band]],3,FALSE),"")</f>
        <v/>
      </c>
    </row>
    <row r="222" spans="1:22" x14ac:dyDescent="0.25">
      <c r="A222" s="6" t="str">
        <f>IF(DetailsTable[[#This Row],[Person Name]]&lt;&gt;"",A221+1,"")</f>
        <v/>
      </c>
      <c r="B222" s="3"/>
      <c r="C222" s="3"/>
      <c r="D222" s="16"/>
      <c r="E222" s="3"/>
      <c r="F222" s="16"/>
      <c r="G222" s="16"/>
      <c r="H222" s="16"/>
      <c r="I222" s="16"/>
      <c r="J222" s="16"/>
      <c r="K222" s="16"/>
      <c r="L222" s="46"/>
      <c r="M222" s="40" t="str">
        <f>IF(DetailsTable[[#This Row],[Positive Date]]&lt;&gt;"", IF(DetailsTable[[#This Row],[Recovered Date]]="",IF(DetailsTable[[#This Row],[Deceased Date]]="","Yes","No"),"No"),"")</f>
        <v/>
      </c>
      <c r="N222" s="50" t="str">
        <f>IF(DetailsTable[[#This Row],[Flat No.]]&lt;&gt;"", VLOOKUP(DetailsTable[[#This Row],[Flat No.]],FlatsMappingTable[],4,FALSE),"")</f>
        <v/>
      </c>
      <c r="O222" s="22" t="str">
        <f>IF(DetailsTable[[#This Row],[Flat No.]]&lt;&gt;"", VLOOKUP(DetailsTable[[#This Row],[Flat No.]],FlatsMappingTable[],2,FALSE),"")</f>
        <v/>
      </c>
      <c r="P222" s="22" t="str">
        <f>IF(DetailsTable[[#This Row],[Flat No.]]&lt;&gt;"", VLOOKUP(DetailsTable[[#This Row],[Flat No.]],FlatsMappingTable[],3,FALSE),"")</f>
        <v/>
      </c>
      <c r="Q222" s="22" t="str">
        <f>IF(DetailsTable[[#This Row],[DOB]]&lt;&gt;"",IF(DetailsTable[[#This Row],[Positive Date]]&lt;&gt;"",DATEDIF(DetailsTable[[#This Row],[DOB]],DetailsTable[[#This Row],[Positive Date]],"Y"),""),"")</f>
        <v/>
      </c>
      <c r="R222" s="22" t="str">
        <f>IF(DetailsTable[[#This Row],[Positive Date]]&lt;&gt;"",YEAR(DetailsTable[[#This Row],[Positive Date]]),"")</f>
        <v/>
      </c>
      <c r="S222" s="19" t="str">
        <f>TEXT(IF(DetailsTable[[#This Row],[Positive Date]]&lt;&gt;"",MONTH(DetailsTable[[#This Row],[Positive Date]])*28,""),"mmm")</f>
        <v/>
      </c>
      <c r="T222" s="19" t="str">
        <f>IF(DetailsTable[[#This Row],[Month]]&lt;&gt;"", _xlfn.CONCAT(DetailsTable[[#This Row],[Month]],"-",DetailsTable[[#This Row],[Year]]),"")</f>
        <v/>
      </c>
      <c r="U222" s="19" t="str">
        <f>IF(DetailsTable[[#This Row],[Positive Date]]&lt;&gt;"",IF(DetailsTable[[#This Row],[Recovered Date]]&lt;&gt;"",DATEDIF(DetailsTable[[#This Row],[Positive Date]],DetailsTable[[#This Row],[Recovered Date]],"D"),""),"")</f>
        <v/>
      </c>
      <c r="V222" s="19" t="str">
        <f>IF(DetailsTable[[#This Row],[Age]]&lt;&gt;"", VLOOKUP(ROUNDDOWN(DetailsTable[[#This Row],[Age]],-1)+1,AgeBandBasedDetails[[Start Age]:[Age Band]],3,FALSE),"")</f>
        <v/>
      </c>
    </row>
    <row r="223" spans="1:22" x14ac:dyDescent="0.25">
      <c r="A223" s="6" t="str">
        <f>IF(DetailsTable[[#This Row],[Person Name]]&lt;&gt;"",A222+1,"")</f>
        <v/>
      </c>
      <c r="B223" s="3"/>
      <c r="C223" s="3"/>
      <c r="D223" s="16"/>
      <c r="E223" s="3"/>
      <c r="F223" s="16"/>
      <c r="G223" s="16"/>
      <c r="H223" s="16"/>
      <c r="I223" s="16"/>
      <c r="J223" s="16"/>
      <c r="K223" s="16"/>
      <c r="L223" s="46"/>
      <c r="M223" s="40" t="str">
        <f>IF(DetailsTable[[#This Row],[Positive Date]]&lt;&gt;"", IF(DetailsTable[[#This Row],[Recovered Date]]="",IF(DetailsTable[[#This Row],[Deceased Date]]="","Yes","No"),"No"),"")</f>
        <v/>
      </c>
      <c r="N223" s="50" t="str">
        <f>IF(DetailsTable[[#This Row],[Flat No.]]&lt;&gt;"", VLOOKUP(DetailsTable[[#This Row],[Flat No.]],FlatsMappingTable[],4,FALSE),"")</f>
        <v/>
      </c>
      <c r="O223" s="22" t="str">
        <f>IF(DetailsTable[[#This Row],[Flat No.]]&lt;&gt;"", VLOOKUP(DetailsTable[[#This Row],[Flat No.]],FlatsMappingTable[],2,FALSE),"")</f>
        <v/>
      </c>
      <c r="P223" s="22" t="str">
        <f>IF(DetailsTable[[#This Row],[Flat No.]]&lt;&gt;"", VLOOKUP(DetailsTable[[#This Row],[Flat No.]],FlatsMappingTable[],3,FALSE),"")</f>
        <v/>
      </c>
      <c r="Q223" s="22" t="str">
        <f>IF(DetailsTable[[#This Row],[DOB]]&lt;&gt;"",IF(DetailsTable[[#This Row],[Positive Date]]&lt;&gt;"",DATEDIF(DetailsTable[[#This Row],[DOB]],DetailsTable[[#This Row],[Positive Date]],"Y"),""),"")</f>
        <v/>
      </c>
      <c r="R223" s="22" t="str">
        <f>IF(DetailsTable[[#This Row],[Positive Date]]&lt;&gt;"",YEAR(DetailsTable[[#This Row],[Positive Date]]),"")</f>
        <v/>
      </c>
      <c r="S223" s="19" t="str">
        <f>TEXT(IF(DetailsTable[[#This Row],[Positive Date]]&lt;&gt;"",MONTH(DetailsTable[[#This Row],[Positive Date]])*28,""),"mmm")</f>
        <v/>
      </c>
      <c r="T223" s="19" t="str">
        <f>IF(DetailsTable[[#This Row],[Month]]&lt;&gt;"", _xlfn.CONCAT(DetailsTable[[#This Row],[Month]],"-",DetailsTable[[#This Row],[Year]]),"")</f>
        <v/>
      </c>
      <c r="U223" s="19" t="str">
        <f>IF(DetailsTable[[#This Row],[Positive Date]]&lt;&gt;"",IF(DetailsTable[[#This Row],[Recovered Date]]&lt;&gt;"",DATEDIF(DetailsTable[[#This Row],[Positive Date]],DetailsTable[[#This Row],[Recovered Date]],"D"),""),"")</f>
        <v/>
      </c>
      <c r="V223" s="19" t="str">
        <f>IF(DetailsTable[[#This Row],[Age]]&lt;&gt;"", VLOOKUP(ROUNDDOWN(DetailsTable[[#This Row],[Age]],-1)+1,AgeBandBasedDetails[[Start Age]:[Age Band]],3,FALSE),"")</f>
        <v/>
      </c>
    </row>
    <row r="224" spans="1:22" x14ac:dyDescent="0.25">
      <c r="A224" s="6" t="str">
        <f>IF(DetailsTable[[#This Row],[Person Name]]&lt;&gt;"",A223+1,"")</f>
        <v/>
      </c>
      <c r="B224" s="3"/>
      <c r="C224" s="3"/>
      <c r="D224" s="16"/>
      <c r="E224" s="3"/>
      <c r="F224" s="16"/>
      <c r="G224" s="16"/>
      <c r="H224" s="16"/>
      <c r="I224" s="16"/>
      <c r="J224" s="16"/>
      <c r="K224" s="16"/>
      <c r="L224" s="46"/>
      <c r="M224" s="40" t="str">
        <f>IF(DetailsTable[[#This Row],[Positive Date]]&lt;&gt;"", IF(DetailsTable[[#This Row],[Recovered Date]]="",IF(DetailsTable[[#This Row],[Deceased Date]]="","Yes","No"),"No"),"")</f>
        <v/>
      </c>
      <c r="N224" s="50" t="str">
        <f>IF(DetailsTable[[#This Row],[Flat No.]]&lt;&gt;"", VLOOKUP(DetailsTable[[#This Row],[Flat No.]],FlatsMappingTable[],4,FALSE),"")</f>
        <v/>
      </c>
      <c r="O224" s="22" t="str">
        <f>IF(DetailsTable[[#This Row],[Flat No.]]&lt;&gt;"", VLOOKUP(DetailsTable[[#This Row],[Flat No.]],FlatsMappingTable[],2,FALSE),"")</f>
        <v/>
      </c>
      <c r="P224" s="22" t="str">
        <f>IF(DetailsTable[[#This Row],[Flat No.]]&lt;&gt;"", VLOOKUP(DetailsTable[[#This Row],[Flat No.]],FlatsMappingTable[],3,FALSE),"")</f>
        <v/>
      </c>
      <c r="Q224" s="22" t="str">
        <f>IF(DetailsTable[[#This Row],[DOB]]&lt;&gt;"",IF(DetailsTable[[#This Row],[Positive Date]]&lt;&gt;"",DATEDIF(DetailsTable[[#This Row],[DOB]],DetailsTable[[#This Row],[Positive Date]],"Y"),""),"")</f>
        <v/>
      </c>
      <c r="R224" s="22" t="str">
        <f>IF(DetailsTable[[#This Row],[Positive Date]]&lt;&gt;"",YEAR(DetailsTable[[#This Row],[Positive Date]]),"")</f>
        <v/>
      </c>
      <c r="S224" s="19" t="str">
        <f>TEXT(IF(DetailsTable[[#This Row],[Positive Date]]&lt;&gt;"",MONTH(DetailsTable[[#This Row],[Positive Date]])*28,""),"mmm")</f>
        <v/>
      </c>
      <c r="T224" s="19" t="str">
        <f>IF(DetailsTable[[#This Row],[Month]]&lt;&gt;"", _xlfn.CONCAT(DetailsTable[[#This Row],[Month]],"-",DetailsTable[[#This Row],[Year]]),"")</f>
        <v/>
      </c>
      <c r="U224" s="19" t="str">
        <f>IF(DetailsTable[[#This Row],[Positive Date]]&lt;&gt;"",IF(DetailsTable[[#This Row],[Recovered Date]]&lt;&gt;"",DATEDIF(DetailsTable[[#This Row],[Positive Date]],DetailsTable[[#This Row],[Recovered Date]],"D"),""),"")</f>
        <v/>
      </c>
      <c r="V224" s="19" t="str">
        <f>IF(DetailsTable[[#This Row],[Age]]&lt;&gt;"", VLOOKUP(ROUNDDOWN(DetailsTable[[#This Row],[Age]],-1)+1,AgeBandBasedDetails[[Start Age]:[Age Band]],3,FALSE),"")</f>
        <v/>
      </c>
    </row>
    <row r="225" spans="1:22" x14ac:dyDescent="0.25">
      <c r="A225" s="6" t="str">
        <f>IF(DetailsTable[[#This Row],[Person Name]]&lt;&gt;"",A224+1,"")</f>
        <v/>
      </c>
      <c r="B225" s="3"/>
      <c r="C225" s="3"/>
      <c r="D225" s="16"/>
      <c r="E225" s="3"/>
      <c r="F225" s="16"/>
      <c r="G225" s="16"/>
      <c r="H225" s="16"/>
      <c r="I225" s="16"/>
      <c r="J225" s="16"/>
      <c r="K225" s="16"/>
      <c r="L225" s="46"/>
      <c r="M225" s="40" t="str">
        <f>IF(DetailsTable[[#This Row],[Positive Date]]&lt;&gt;"", IF(DetailsTable[[#This Row],[Recovered Date]]="",IF(DetailsTable[[#This Row],[Deceased Date]]="","Yes","No"),"No"),"")</f>
        <v/>
      </c>
      <c r="N225" s="50" t="str">
        <f>IF(DetailsTable[[#This Row],[Flat No.]]&lt;&gt;"", VLOOKUP(DetailsTable[[#This Row],[Flat No.]],FlatsMappingTable[],4,FALSE),"")</f>
        <v/>
      </c>
      <c r="O225" s="22" t="str">
        <f>IF(DetailsTable[[#This Row],[Flat No.]]&lt;&gt;"", VLOOKUP(DetailsTable[[#This Row],[Flat No.]],FlatsMappingTable[],2,FALSE),"")</f>
        <v/>
      </c>
      <c r="P225" s="22" t="str">
        <f>IF(DetailsTable[[#This Row],[Flat No.]]&lt;&gt;"", VLOOKUP(DetailsTable[[#This Row],[Flat No.]],FlatsMappingTable[],3,FALSE),"")</f>
        <v/>
      </c>
      <c r="Q225" s="22" t="str">
        <f>IF(DetailsTable[[#This Row],[DOB]]&lt;&gt;"",IF(DetailsTable[[#This Row],[Positive Date]]&lt;&gt;"",DATEDIF(DetailsTable[[#This Row],[DOB]],DetailsTable[[#This Row],[Positive Date]],"Y"),""),"")</f>
        <v/>
      </c>
      <c r="R225" s="22" t="str">
        <f>IF(DetailsTable[[#This Row],[Positive Date]]&lt;&gt;"",YEAR(DetailsTable[[#This Row],[Positive Date]]),"")</f>
        <v/>
      </c>
      <c r="S225" s="19" t="str">
        <f>TEXT(IF(DetailsTable[[#This Row],[Positive Date]]&lt;&gt;"",MONTH(DetailsTable[[#This Row],[Positive Date]])*28,""),"mmm")</f>
        <v/>
      </c>
      <c r="T225" s="19" t="str">
        <f>IF(DetailsTable[[#This Row],[Month]]&lt;&gt;"", _xlfn.CONCAT(DetailsTable[[#This Row],[Month]],"-",DetailsTable[[#This Row],[Year]]),"")</f>
        <v/>
      </c>
      <c r="U225" s="19" t="str">
        <f>IF(DetailsTable[[#This Row],[Positive Date]]&lt;&gt;"",IF(DetailsTable[[#This Row],[Recovered Date]]&lt;&gt;"",DATEDIF(DetailsTable[[#This Row],[Positive Date]],DetailsTable[[#This Row],[Recovered Date]],"D"),""),"")</f>
        <v/>
      </c>
      <c r="V225" s="19" t="str">
        <f>IF(DetailsTable[[#This Row],[Age]]&lt;&gt;"", VLOOKUP(ROUNDDOWN(DetailsTable[[#This Row],[Age]],-1)+1,AgeBandBasedDetails[[Start Age]:[Age Band]],3,FALSE),"")</f>
        <v/>
      </c>
    </row>
    <row r="226" spans="1:22" x14ac:dyDescent="0.25">
      <c r="A226" s="6" t="str">
        <f>IF(DetailsTable[[#This Row],[Person Name]]&lt;&gt;"",A225+1,"")</f>
        <v/>
      </c>
      <c r="B226" s="3"/>
      <c r="C226" s="3"/>
      <c r="D226" s="16"/>
      <c r="E226" s="3"/>
      <c r="F226" s="16"/>
      <c r="G226" s="16"/>
      <c r="H226" s="16"/>
      <c r="I226" s="16"/>
      <c r="J226" s="16"/>
      <c r="K226" s="16"/>
      <c r="L226" s="46"/>
      <c r="M226" s="40" t="str">
        <f>IF(DetailsTable[[#This Row],[Positive Date]]&lt;&gt;"", IF(DetailsTable[[#This Row],[Recovered Date]]="",IF(DetailsTable[[#This Row],[Deceased Date]]="","Yes","No"),"No"),"")</f>
        <v/>
      </c>
      <c r="N226" s="50" t="str">
        <f>IF(DetailsTable[[#This Row],[Flat No.]]&lt;&gt;"", VLOOKUP(DetailsTable[[#This Row],[Flat No.]],FlatsMappingTable[],4,FALSE),"")</f>
        <v/>
      </c>
      <c r="O226" s="22" t="str">
        <f>IF(DetailsTable[[#This Row],[Flat No.]]&lt;&gt;"", VLOOKUP(DetailsTable[[#This Row],[Flat No.]],FlatsMappingTable[],2,FALSE),"")</f>
        <v/>
      </c>
      <c r="P226" s="22" t="str">
        <f>IF(DetailsTable[[#This Row],[Flat No.]]&lt;&gt;"", VLOOKUP(DetailsTable[[#This Row],[Flat No.]],FlatsMappingTable[],3,FALSE),"")</f>
        <v/>
      </c>
      <c r="Q226" s="22" t="str">
        <f>IF(DetailsTable[[#This Row],[DOB]]&lt;&gt;"",IF(DetailsTable[[#This Row],[Positive Date]]&lt;&gt;"",DATEDIF(DetailsTable[[#This Row],[DOB]],DetailsTable[[#This Row],[Positive Date]],"Y"),""),"")</f>
        <v/>
      </c>
      <c r="R226" s="22" t="str">
        <f>IF(DetailsTable[[#This Row],[Positive Date]]&lt;&gt;"",YEAR(DetailsTable[[#This Row],[Positive Date]]),"")</f>
        <v/>
      </c>
      <c r="S226" s="19" t="str">
        <f>TEXT(IF(DetailsTable[[#This Row],[Positive Date]]&lt;&gt;"",MONTH(DetailsTable[[#This Row],[Positive Date]])*28,""),"mmm")</f>
        <v/>
      </c>
      <c r="T226" s="19" t="str">
        <f>IF(DetailsTable[[#This Row],[Month]]&lt;&gt;"", _xlfn.CONCAT(DetailsTable[[#This Row],[Month]],"-",DetailsTable[[#This Row],[Year]]),"")</f>
        <v/>
      </c>
      <c r="U226" s="19" t="str">
        <f>IF(DetailsTable[[#This Row],[Positive Date]]&lt;&gt;"",IF(DetailsTable[[#This Row],[Recovered Date]]&lt;&gt;"",DATEDIF(DetailsTable[[#This Row],[Positive Date]],DetailsTable[[#This Row],[Recovered Date]],"D"),""),"")</f>
        <v/>
      </c>
      <c r="V226" s="19" t="str">
        <f>IF(DetailsTable[[#This Row],[Age]]&lt;&gt;"", VLOOKUP(ROUNDDOWN(DetailsTable[[#This Row],[Age]],-1)+1,AgeBandBasedDetails[[Start Age]:[Age Band]],3,FALSE),"")</f>
        <v/>
      </c>
    </row>
    <row r="227" spans="1:22" x14ac:dyDescent="0.25">
      <c r="A227" s="6" t="str">
        <f>IF(DetailsTable[[#This Row],[Person Name]]&lt;&gt;"",A226+1,"")</f>
        <v/>
      </c>
      <c r="B227" s="3"/>
      <c r="C227" s="3"/>
      <c r="D227" s="16"/>
      <c r="E227" s="3"/>
      <c r="F227" s="16"/>
      <c r="G227" s="16"/>
      <c r="H227" s="16"/>
      <c r="I227" s="16"/>
      <c r="J227" s="16"/>
      <c r="K227" s="16"/>
      <c r="L227" s="46"/>
      <c r="M227" s="40" t="str">
        <f>IF(DetailsTable[[#This Row],[Positive Date]]&lt;&gt;"", IF(DetailsTable[[#This Row],[Recovered Date]]="",IF(DetailsTable[[#This Row],[Deceased Date]]="","Yes","No"),"No"),"")</f>
        <v/>
      </c>
      <c r="N227" s="50" t="str">
        <f>IF(DetailsTable[[#This Row],[Flat No.]]&lt;&gt;"", VLOOKUP(DetailsTable[[#This Row],[Flat No.]],FlatsMappingTable[],4,FALSE),"")</f>
        <v/>
      </c>
      <c r="O227" s="22" t="str">
        <f>IF(DetailsTable[[#This Row],[Flat No.]]&lt;&gt;"", VLOOKUP(DetailsTable[[#This Row],[Flat No.]],FlatsMappingTable[],2,FALSE),"")</f>
        <v/>
      </c>
      <c r="P227" s="22" t="str">
        <f>IF(DetailsTable[[#This Row],[Flat No.]]&lt;&gt;"", VLOOKUP(DetailsTable[[#This Row],[Flat No.]],FlatsMappingTable[],3,FALSE),"")</f>
        <v/>
      </c>
      <c r="Q227" s="22" t="str">
        <f>IF(DetailsTable[[#This Row],[DOB]]&lt;&gt;"",IF(DetailsTable[[#This Row],[Positive Date]]&lt;&gt;"",DATEDIF(DetailsTable[[#This Row],[DOB]],DetailsTable[[#This Row],[Positive Date]],"Y"),""),"")</f>
        <v/>
      </c>
      <c r="R227" s="22" t="str">
        <f>IF(DetailsTable[[#This Row],[Positive Date]]&lt;&gt;"",YEAR(DetailsTable[[#This Row],[Positive Date]]),"")</f>
        <v/>
      </c>
      <c r="S227" s="19" t="str">
        <f>TEXT(IF(DetailsTable[[#This Row],[Positive Date]]&lt;&gt;"",MONTH(DetailsTable[[#This Row],[Positive Date]])*28,""),"mmm")</f>
        <v/>
      </c>
      <c r="T227" s="19" t="str">
        <f>IF(DetailsTable[[#This Row],[Month]]&lt;&gt;"", _xlfn.CONCAT(DetailsTable[[#This Row],[Month]],"-",DetailsTable[[#This Row],[Year]]),"")</f>
        <v/>
      </c>
      <c r="U227" s="19" t="str">
        <f>IF(DetailsTable[[#This Row],[Positive Date]]&lt;&gt;"",IF(DetailsTable[[#This Row],[Recovered Date]]&lt;&gt;"",DATEDIF(DetailsTable[[#This Row],[Positive Date]],DetailsTable[[#This Row],[Recovered Date]],"D"),""),"")</f>
        <v/>
      </c>
      <c r="V227" s="19" t="str">
        <f>IF(DetailsTable[[#This Row],[Age]]&lt;&gt;"", VLOOKUP(ROUNDDOWN(DetailsTable[[#This Row],[Age]],-1)+1,AgeBandBasedDetails[[Start Age]:[Age Band]],3,FALSE),"")</f>
        <v/>
      </c>
    </row>
    <row r="228" spans="1:22" x14ac:dyDescent="0.25">
      <c r="A228" s="6" t="str">
        <f>IF(DetailsTable[[#This Row],[Person Name]]&lt;&gt;"",A227+1,"")</f>
        <v/>
      </c>
      <c r="B228" s="3"/>
      <c r="C228" s="3"/>
      <c r="D228" s="16"/>
      <c r="E228" s="3"/>
      <c r="F228" s="16"/>
      <c r="G228" s="16"/>
      <c r="H228" s="16"/>
      <c r="I228" s="16"/>
      <c r="J228" s="16"/>
      <c r="K228" s="16"/>
      <c r="L228" s="46"/>
      <c r="M228" s="40" t="str">
        <f>IF(DetailsTable[[#This Row],[Positive Date]]&lt;&gt;"", IF(DetailsTable[[#This Row],[Recovered Date]]="",IF(DetailsTable[[#This Row],[Deceased Date]]="","Yes","No"),"No"),"")</f>
        <v/>
      </c>
      <c r="N228" s="50" t="str">
        <f>IF(DetailsTable[[#This Row],[Flat No.]]&lt;&gt;"", VLOOKUP(DetailsTable[[#This Row],[Flat No.]],FlatsMappingTable[],4,FALSE),"")</f>
        <v/>
      </c>
      <c r="O228" s="22" t="str">
        <f>IF(DetailsTable[[#This Row],[Flat No.]]&lt;&gt;"", VLOOKUP(DetailsTable[[#This Row],[Flat No.]],FlatsMappingTable[],2,FALSE),"")</f>
        <v/>
      </c>
      <c r="P228" s="22" t="str">
        <f>IF(DetailsTable[[#This Row],[Flat No.]]&lt;&gt;"", VLOOKUP(DetailsTable[[#This Row],[Flat No.]],FlatsMappingTable[],3,FALSE),"")</f>
        <v/>
      </c>
      <c r="Q228" s="22" t="str">
        <f>IF(DetailsTable[[#This Row],[DOB]]&lt;&gt;"",IF(DetailsTable[[#This Row],[Positive Date]]&lt;&gt;"",DATEDIF(DetailsTable[[#This Row],[DOB]],DetailsTable[[#This Row],[Positive Date]],"Y"),""),"")</f>
        <v/>
      </c>
      <c r="R228" s="22" t="str">
        <f>IF(DetailsTable[[#This Row],[Positive Date]]&lt;&gt;"",YEAR(DetailsTable[[#This Row],[Positive Date]]),"")</f>
        <v/>
      </c>
      <c r="S228" s="19" t="str">
        <f>TEXT(IF(DetailsTable[[#This Row],[Positive Date]]&lt;&gt;"",MONTH(DetailsTable[[#This Row],[Positive Date]])*28,""),"mmm")</f>
        <v/>
      </c>
      <c r="T228" s="19" t="str">
        <f>IF(DetailsTable[[#This Row],[Month]]&lt;&gt;"", _xlfn.CONCAT(DetailsTable[[#This Row],[Month]],"-",DetailsTable[[#This Row],[Year]]),"")</f>
        <v/>
      </c>
      <c r="U228" s="19" t="str">
        <f>IF(DetailsTable[[#This Row],[Positive Date]]&lt;&gt;"",IF(DetailsTable[[#This Row],[Recovered Date]]&lt;&gt;"",DATEDIF(DetailsTable[[#This Row],[Positive Date]],DetailsTable[[#This Row],[Recovered Date]],"D"),""),"")</f>
        <v/>
      </c>
      <c r="V228" s="19" t="str">
        <f>IF(DetailsTable[[#This Row],[Age]]&lt;&gt;"", VLOOKUP(ROUNDDOWN(DetailsTable[[#This Row],[Age]],-1)+1,AgeBandBasedDetails[[Start Age]:[Age Band]],3,FALSE),"")</f>
        <v/>
      </c>
    </row>
    <row r="229" spans="1:22" x14ac:dyDescent="0.25">
      <c r="A229" s="6" t="str">
        <f>IF(DetailsTable[[#This Row],[Person Name]]&lt;&gt;"",A228+1,"")</f>
        <v/>
      </c>
      <c r="B229" s="3"/>
      <c r="C229" s="3"/>
      <c r="D229" s="16"/>
      <c r="E229" s="3"/>
      <c r="F229" s="16"/>
      <c r="G229" s="16"/>
      <c r="H229" s="16"/>
      <c r="I229" s="16"/>
      <c r="J229" s="16"/>
      <c r="K229" s="16"/>
      <c r="L229" s="46"/>
      <c r="M229" s="40" t="str">
        <f>IF(DetailsTable[[#This Row],[Positive Date]]&lt;&gt;"", IF(DetailsTable[[#This Row],[Recovered Date]]="",IF(DetailsTable[[#This Row],[Deceased Date]]="","Yes","No"),"No"),"")</f>
        <v/>
      </c>
      <c r="N229" s="50" t="str">
        <f>IF(DetailsTable[[#This Row],[Flat No.]]&lt;&gt;"", VLOOKUP(DetailsTable[[#This Row],[Flat No.]],FlatsMappingTable[],4,FALSE),"")</f>
        <v/>
      </c>
      <c r="O229" s="22" t="str">
        <f>IF(DetailsTable[[#This Row],[Flat No.]]&lt;&gt;"", VLOOKUP(DetailsTable[[#This Row],[Flat No.]],FlatsMappingTable[],2,FALSE),"")</f>
        <v/>
      </c>
      <c r="P229" s="22" t="str">
        <f>IF(DetailsTable[[#This Row],[Flat No.]]&lt;&gt;"", VLOOKUP(DetailsTable[[#This Row],[Flat No.]],FlatsMappingTable[],3,FALSE),"")</f>
        <v/>
      </c>
      <c r="Q229" s="22" t="str">
        <f>IF(DetailsTable[[#This Row],[DOB]]&lt;&gt;"",IF(DetailsTable[[#This Row],[Positive Date]]&lt;&gt;"",DATEDIF(DetailsTable[[#This Row],[DOB]],DetailsTable[[#This Row],[Positive Date]],"Y"),""),"")</f>
        <v/>
      </c>
      <c r="R229" s="22" t="str">
        <f>IF(DetailsTable[[#This Row],[Positive Date]]&lt;&gt;"",YEAR(DetailsTable[[#This Row],[Positive Date]]),"")</f>
        <v/>
      </c>
      <c r="S229" s="19" t="str">
        <f>TEXT(IF(DetailsTable[[#This Row],[Positive Date]]&lt;&gt;"",MONTH(DetailsTable[[#This Row],[Positive Date]])*28,""),"mmm")</f>
        <v/>
      </c>
      <c r="T229" s="19" t="str">
        <f>IF(DetailsTable[[#This Row],[Month]]&lt;&gt;"", _xlfn.CONCAT(DetailsTable[[#This Row],[Month]],"-",DetailsTable[[#This Row],[Year]]),"")</f>
        <v/>
      </c>
      <c r="U229" s="19" t="str">
        <f>IF(DetailsTable[[#This Row],[Positive Date]]&lt;&gt;"",IF(DetailsTable[[#This Row],[Recovered Date]]&lt;&gt;"",DATEDIF(DetailsTable[[#This Row],[Positive Date]],DetailsTable[[#This Row],[Recovered Date]],"D"),""),"")</f>
        <v/>
      </c>
      <c r="V229" s="19" t="str">
        <f>IF(DetailsTable[[#This Row],[Age]]&lt;&gt;"", VLOOKUP(ROUNDDOWN(DetailsTable[[#This Row],[Age]],-1)+1,AgeBandBasedDetails[[Start Age]:[Age Band]],3,FALSE),"")</f>
        <v/>
      </c>
    </row>
    <row r="230" spans="1:22" x14ac:dyDescent="0.25">
      <c r="A230" s="6" t="str">
        <f>IF(DetailsTable[[#This Row],[Person Name]]&lt;&gt;"",A229+1,"")</f>
        <v/>
      </c>
      <c r="B230" s="3"/>
      <c r="C230" s="3"/>
      <c r="D230" s="16"/>
      <c r="E230" s="3"/>
      <c r="F230" s="16"/>
      <c r="G230" s="16"/>
      <c r="H230" s="16"/>
      <c r="I230" s="16"/>
      <c r="J230" s="16"/>
      <c r="K230" s="16"/>
      <c r="L230" s="46"/>
      <c r="M230" s="40" t="str">
        <f>IF(DetailsTable[[#This Row],[Positive Date]]&lt;&gt;"", IF(DetailsTable[[#This Row],[Recovered Date]]="",IF(DetailsTable[[#This Row],[Deceased Date]]="","Yes","No"),"No"),"")</f>
        <v/>
      </c>
      <c r="N230" s="50" t="str">
        <f>IF(DetailsTable[[#This Row],[Flat No.]]&lt;&gt;"", VLOOKUP(DetailsTable[[#This Row],[Flat No.]],FlatsMappingTable[],4,FALSE),"")</f>
        <v/>
      </c>
      <c r="O230" s="22" t="str">
        <f>IF(DetailsTable[[#This Row],[Flat No.]]&lt;&gt;"", VLOOKUP(DetailsTable[[#This Row],[Flat No.]],FlatsMappingTable[],2,FALSE),"")</f>
        <v/>
      </c>
      <c r="P230" s="22" t="str">
        <f>IF(DetailsTable[[#This Row],[Flat No.]]&lt;&gt;"", VLOOKUP(DetailsTable[[#This Row],[Flat No.]],FlatsMappingTable[],3,FALSE),"")</f>
        <v/>
      </c>
      <c r="Q230" s="22" t="str">
        <f>IF(DetailsTable[[#This Row],[DOB]]&lt;&gt;"",IF(DetailsTable[[#This Row],[Positive Date]]&lt;&gt;"",DATEDIF(DetailsTable[[#This Row],[DOB]],DetailsTable[[#This Row],[Positive Date]],"Y"),""),"")</f>
        <v/>
      </c>
      <c r="R230" s="22" t="str">
        <f>IF(DetailsTable[[#This Row],[Positive Date]]&lt;&gt;"",YEAR(DetailsTable[[#This Row],[Positive Date]]),"")</f>
        <v/>
      </c>
      <c r="S230" s="19" t="str">
        <f>TEXT(IF(DetailsTable[[#This Row],[Positive Date]]&lt;&gt;"",MONTH(DetailsTable[[#This Row],[Positive Date]])*28,""),"mmm")</f>
        <v/>
      </c>
      <c r="T230" s="19" t="str">
        <f>IF(DetailsTable[[#This Row],[Month]]&lt;&gt;"", _xlfn.CONCAT(DetailsTable[[#This Row],[Month]],"-",DetailsTable[[#This Row],[Year]]),"")</f>
        <v/>
      </c>
      <c r="U230" s="19" t="str">
        <f>IF(DetailsTable[[#This Row],[Positive Date]]&lt;&gt;"",IF(DetailsTable[[#This Row],[Recovered Date]]&lt;&gt;"",DATEDIF(DetailsTable[[#This Row],[Positive Date]],DetailsTable[[#This Row],[Recovered Date]],"D"),""),"")</f>
        <v/>
      </c>
      <c r="V230" s="19" t="str">
        <f>IF(DetailsTable[[#This Row],[Age]]&lt;&gt;"", VLOOKUP(ROUNDDOWN(DetailsTable[[#This Row],[Age]],-1)+1,AgeBandBasedDetails[[Start Age]:[Age Band]],3,FALSE),"")</f>
        <v/>
      </c>
    </row>
    <row r="231" spans="1:22" x14ac:dyDescent="0.25">
      <c r="A231" s="6" t="str">
        <f>IF(DetailsTable[[#This Row],[Person Name]]&lt;&gt;"",A230+1,"")</f>
        <v/>
      </c>
      <c r="B231" s="3"/>
      <c r="C231" s="3"/>
      <c r="D231" s="16"/>
      <c r="E231" s="3"/>
      <c r="F231" s="16"/>
      <c r="G231" s="16"/>
      <c r="H231" s="16"/>
      <c r="I231" s="16"/>
      <c r="J231" s="16"/>
      <c r="K231" s="16"/>
      <c r="L231" s="46"/>
      <c r="M231" s="40" t="str">
        <f>IF(DetailsTable[[#This Row],[Positive Date]]&lt;&gt;"", IF(DetailsTable[[#This Row],[Recovered Date]]="",IF(DetailsTable[[#This Row],[Deceased Date]]="","Yes","No"),"No"),"")</f>
        <v/>
      </c>
      <c r="N231" s="50" t="str">
        <f>IF(DetailsTable[[#This Row],[Flat No.]]&lt;&gt;"", VLOOKUP(DetailsTable[[#This Row],[Flat No.]],FlatsMappingTable[],4,FALSE),"")</f>
        <v/>
      </c>
      <c r="O231" s="22" t="str">
        <f>IF(DetailsTable[[#This Row],[Flat No.]]&lt;&gt;"", VLOOKUP(DetailsTable[[#This Row],[Flat No.]],FlatsMappingTable[],2,FALSE),"")</f>
        <v/>
      </c>
      <c r="P231" s="22" t="str">
        <f>IF(DetailsTable[[#This Row],[Flat No.]]&lt;&gt;"", VLOOKUP(DetailsTable[[#This Row],[Flat No.]],FlatsMappingTable[],3,FALSE),"")</f>
        <v/>
      </c>
      <c r="Q231" s="22" t="str">
        <f>IF(DetailsTable[[#This Row],[DOB]]&lt;&gt;"",IF(DetailsTable[[#This Row],[Positive Date]]&lt;&gt;"",DATEDIF(DetailsTable[[#This Row],[DOB]],DetailsTable[[#This Row],[Positive Date]],"Y"),""),"")</f>
        <v/>
      </c>
      <c r="R231" s="22" t="str">
        <f>IF(DetailsTable[[#This Row],[Positive Date]]&lt;&gt;"",YEAR(DetailsTable[[#This Row],[Positive Date]]),"")</f>
        <v/>
      </c>
      <c r="S231" s="19" t="str">
        <f>TEXT(IF(DetailsTable[[#This Row],[Positive Date]]&lt;&gt;"",MONTH(DetailsTable[[#This Row],[Positive Date]])*28,""),"mmm")</f>
        <v/>
      </c>
      <c r="T231" s="19" t="str">
        <f>IF(DetailsTable[[#This Row],[Month]]&lt;&gt;"", _xlfn.CONCAT(DetailsTable[[#This Row],[Month]],"-",DetailsTable[[#This Row],[Year]]),"")</f>
        <v/>
      </c>
      <c r="U231" s="19" t="str">
        <f>IF(DetailsTable[[#This Row],[Positive Date]]&lt;&gt;"",IF(DetailsTable[[#This Row],[Recovered Date]]&lt;&gt;"",DATEDIF(DetailsTable[[#This Row],[Positive Date]],DetailsTable[[#This Row],[Recovered Date]],"D"),""),"")</f>
        <v/>
      </c>
      <c r="V231" s="19" t="str">
        <f>IF(DetailsTable[[#This Row],[Age]]&lt;&gt;"", VLOOKUP(ROUNDDOWN(DetailsTable[[#This Row],[Age]],-1)+1,AgeBandBasedDetails[[Start Age]:[Age Band]],3,FALSE),"")</f>
        <v/>
      </c>
    </row>
    <row r="232" spans="1:22" x14ac:dyDescent="0.25">
      <c r="A232" s="6" t="str">
        <f>IF(DetailsTable[[#This Row],[Person Name]]&lt;&gt;"",A231+1,"")</f>
        <v/>
      </c>
      <c r="B232" s="3"/>
      <c r="C232" s="3"/>
      <c r="D232" s="16"/>
      <c r="E232" s="3"/>
      <c r="F232" s="16"/>
      <c r="G232" s="16"/>
      <c r="H232" s="16"/>
      <c r="I232" s="16"/>
      <c r="J232" s="16"/>
      <c r="K232" s="16"/>
      <c r="L232" s="46"/>
      <c r="M232" s="40" t="str">
        <f>IF(DetailsTable[[#This Row],[Positive Date]]&lt;&gt;"", IF(DetailsTable[[#This Row],[Recovered Date]]="",IF(DetailsTable[[#This Row],[Deceased Date]]="","Yes","No"),"No"),"")</f>
        <v/>
      </c>
      <c r="N232" s="50" t="str">
        <f>IF(DetailsTable[[#This Row],[Flat No.]]&lt;&gt;"", VLOOKUP(DetailsTable[[#This Row],[Flat No.]],FlatsMappingTable[],4,FALSE),"")</f>
        <v/>
      </c>
      <c r="O232" s="22" t="str">
        <f>IF(DetailsTable[[#This Row],[Flat No.]]&lt;&gt;"", VLOOKUP(DetailsTable[[#This Row],[Flat No.]],FlatsMappingTable[],2,FALSE),"")</f>
        <v/>
      </c>
      <c r="P232" s="22" t="str">
        <f>IF(DetailsTable[[#This Row],[Flat No.]]&lt;&gt;"", VLOOKUP(DetailsTable[[#This Row],[Flat No.]],FlatsMappingTable[],3,FALSE),"")</f>
        <v/>
      </c>
      <c r="Q232" s="22" t="str">
        <f>IF(DetailsTable[[#This Row],[DOB]]&lt;&gt;"",IF(DetailsTable[[#This Row],[Positive Date]]&lt;&gt;"",DATEDIF(DetailsTable[[#This Row],[DOB]],DetailsTable[[#This Row],[Positive Date]],"Y"),""),"")</f>
        <v/>
      </c>
      <c r="R232" s="22" t="str">
        <f>IF(DetailsTable[[#This Row],[Positive Date]]&lt;&gt;"",YEAR(DetailsTable[[#This Row],[Positive Date]]),"")</f>
        <v/>
      </c>
      <c r="S232" s="19" t="str">
        <f>TEXT(IF(DetailsTable[[#This Row],[Positive Date]]&lt;&gt;"",MONTH(DetailsTable[[#This Row],[Positive Date]])*28,""),"mmm")</f>
        <v/>
      </c>
      <c r="T232" s="19" t="str">
        <f>IF(DetailsTable[[#This Row],[Month]]&lt;&gt;"", _xlfn.CONCAT(DetailsTable[[#This Row],[Month]],"-",DetailsTable[[#This Row],[Year]]),"")</f>
        <v/>
      </c>
      <c r="U232" s="19" t="str">
        <f>IF(DetailsTable[[#This Row],[Positive Date]]&lt;&gt;"",IF(DetailsTable[[#This Row],[Recovered Date]]&lt;&gt;"",DATEDIF(DetailsTable[[#This Row],[Positive Date]],DetailsTable[[#This Row],[Recovered Date]],"D"),""),"")</f>
        <v/>
      </c>
      <c r="V232" s="19" t="str">
        <f>IF(DetailsTable[[#This Row],[Age]]&lt;&gt;"", VLOOKUP(ROUNDDOWN(DetailsTable[[#This Row],[Age]],-1)+1,AgeBandBasedDetails[[Start Age]:[Age Band]],3,FALSE),"")</f>
        <v/>
      </c>
    </row>
    <row r="233" spans="1:22" x14ac:dyDescent="0.25">
      <c r="A233" s="6" t="str">
        <f>IF(DetailsTable[[#This Row],[Person Name]]&lt;&gt;"",A232+1,"")</f>
        <v/>
      </c>
      <c r="B233" s="3"/>
      <c r="C233" s="3"/>
      <c r="D233" s="16"/>
      <c r="E233" s="3"/>
      <c r="F233" s="16"/>
      <c r="G233" s="16"/>
      <c r="H233" s="16"/>
      <c r="I233" s="16"/>
      <c r="J233" s="16"/>
      <c r="K233" s="16"/>
      <c r="L233" s="46"/>
      <c r="M233" s="40" t="str">
        <f>IF(DetailsTable[[#This Row],[Positive Date]]&lt;&gt;"", IF(DetailsTable[[#This Row],[Recovered Date]]="",IF(DetailsTable[[#This Row],[Deceased Date]]="","Yes","No"),"No"),"")</f>
        <v/>
      </c>
      <c r="N233" s="50" t="str">
        <f>IF(DetailsTable[[#This Row],[Flat No.]]&lt;&gt;"", VLOOKUP(DetailsTable[[#This Row],[Flat No.]],FlatsMappingTable[],4,FALSE),"")</f>
        <v/>
      </c>
      <c r="O233" s="22" t="str">
        <f>IF(DetailsTable[[#This Row],[Flat No.]]&lt;&gt;"", VLOOKUP(DetailsTable[[#This Row],[Flat No.]],FlatsMappingTable[],2,FALSE),"")</f>
        <v/>
      </c>
      <c r="P233" s="22" t="str">
        <f>IF(DetailsTable[[#This Row],[Flat No.]]&lt;&gt;"", VLOOKUP(DetailsTable[[#This Row],[Flat No.]],FlatsMappingTable[],3,FALSE),"")</f>
        <v/>
      </c>
      <c r="Q233" s="22" t="str">
        <f>IF(DetailsTable[[#This Row],[DOB]]&lt;&gt;"",IF(DetailsTable[[#This Row],[Positive Date]]&lt;&gt;"",DATEDIF(DetailsTable[[#This Row],[DOB]],DetailsTable[[#This Row],[Positive Date]],"Y"),""),"")</f>
        <v/>
      </c>
      <c r="R233" s="22" t="str">
        <f>IF(DetailsTable[[#This Row],[Positive Date]]&lt;&gt;"",YEAR(DetailsTable[[#This Row],[Positive Date]]),"")</f>
        <v/>
      </c>
      <c r="S233" s="19" t="str">
        <f>TEXT(IF(DetailsTable[[#This Row],[Positive Date]]&lt;&gt;"",MONTH(DetailsTable[[#This Row],[Positive Date]])*28,""),"mmm")</f>
        <v/>
      </c>
      <c r="T233" s="19" t="str">
        <f>IF(DetailsTable[[#This Row],[Month]]&lt;&gt;"", _xlfn.CONCAT(DetailsTable[[#This Row],[Month]],"-",DetailsTable[[#This Row],[Year]]),"")</f>
        <v/>
      </c>
      <c r="U233" s="19" t="str">
        <f>IF(DetailsTable[[#This Row],[Positive Date]]&lt;&gt;"",IF(DetailsTable[[#This Row],[Recovered Date]]&lt;&gt;"",DATEDIF(DetailsTable[[#This Row],[Positive Date]],DetailsTable[[#This Row],[Recovered Date]],"D"),""),"")</f>
        <v/>
      </c>
      <c r="V233" s="19" t="str">
        <f>IF(DetailsTable[[#This Row],[Age]]&lt;&gt;"", VLOOKUP(ROUNDDOWN(DetailsTable[[#This Row],[Age]],-1)+1,AgeBandBasedDetails[[Start Age]:[Age Band]],3,FALSE),"")</f>
        <v/>
      </c>
    </row>
    <row r="234" spans="1:22" x14ac:dyDescent="0.25">
      <c r="A234" s="6" t="str">
        <f>IF(DetailsTable[[#This Row],[Person Name]]&lt;&gt;"",A233+1,"")</f>
        <v/>
      </c>
      <c r="B234" s="3"/>
      <c r="C234" s="3"/>
      <c r="D234" s="16"/>
      <c r="E234" s="3"/>
      <c r="F234" s="16"/>
      <c r="G234" s="16"/>
      <c r="H234" s="16"/>
      <c r="I234" s="16"/>
      <c r="J234" s="16"/>
      <c r="K234" s="16"/>
      <c r="L234" s="46"/>
      <c r="M234" s="40" t="str">
        <f>IF(DetailsTable[[#This Row],[Positive Date]]&lt;&gt;"", IF(DetailsTable[[#This Row],[Recovered Date]]="",IF(DetailsTable[[#This Row],[Deceased Date]]="","Yes","No"),"No"),"")</f>
        <v/>
      </c>
      <c r="N234" s="50" t="str">
        <f>IF(DetailsTable[[#This Row],[Flat No.]]&lt;&gt;"", VLOOKUP(DetailsTable[[#This Row],[Flat No.]],FlatsMappingTable[],4,FALSE),"")</f>
        <v/>
      </c>
      <c r="O234" s="22" t="str">
        <f>IF(DetailsTable[[#This Row],[Flat No.]]&lt;&gt;"", VLOOKUP(DetailsTable[[#This Row],[Flat No.]],FlatsMappingTable[],2,FALSE),"")</f>
        <v/>
      </c>
      <c r="P234" s="22" t="str">
        <f>IF(DetailsTable[[#This Row],[Flat No.]]&lt;&gt;"", VLOOKUP(DetailsTable[[#This Row],[Flat No.]],FlatsMappingTable[],3,FALSE),"")</f>
        <v/>
      </c>
      <c r="Q234" s="22" t="str">
        <f>IF(DetailsTable[[#This Row],[DOB]]&lt;&gt;"",IF(DetailsTable[[#This Row],[Positive Date]]&lt;&gt;"",DATEDIF(DetailsTable[[#This Row],[DOB]],DetailsTable[[#This Row],[Positive Date]],"Y"),""),"")</f>
        <v/>
      </c>
      <c r="R234" s="22" t="str">
        <f>IF(DetailsTable[[#This Row],[Positive Date]]&lt;&gt;"",YEAR(DetailsTable[[#This Row],[Positive Date]]),"")</f>
        <v/>
      </c>
      <c r="S234" s="19" t="str">
        <f>TEXT(IF(DetailsTable[[#This Row],[Positive Date]]&lt;&gt;"",MONTH(DetailsTable[[#This Row],[Positive Date]])*28,""),"mmm")</f>
        <v/>
      </c>
      <c r="T234" s="19" t="str">
        <f>IF(DetailsTable[[#This Row],[Month]]&lt;&gt;"", _xlfn.CONCAT(DetailsTable[[#This Row],[Month]],"-",DetailsTable[[#This Row],[Year]]),"")</f>
        <v/>
      </c>
      <c r="U234" s="19" t="str">
        <f>IF(DetailsTable[[#This Row],[Positive Date]]&lt;&gt;"",IF(DetailsTable[[#This Row],[Recovered Date]]&lt;&gt;"",DATEDIF(DetailsTable[[#This Row],[Positive Date]],DetailsTable[[#This Row],[Recovered Date]],"D"),""),"")</f>
        <v/>
      </c>
      <c r="V234" s="19" t="str">
        <f>IF(DetailsTable[[#This Row],[Age]]&lt;&gt;"", VLOOKUP(ROUNDDOWN(DetailsTable[[#This Row],[Age]],-1)+1,AgeBandBasedDetails[[Start Age]:[Age Band]],3,FALSE),"")</f>
        <v/>
      </c>
    </row>
    <row r="235" spans="1:22" x14ac:dyDescent="0.25">
      <c r="A235" s="6" t="str">
        <f>IF(DetailsTable[[#This Row],[Person Name]]&lt;&gt;"",A234+1,"")</f>
        <v/>
      </c>
      <c r="B235" s="3"/>
      <c r="C235" s="3"/>
      <c r="D235" s="16"/>
      <c r="E235" s="3"/>
      <c r="F235" s="16"/>
      <c r="G235" s="16"/>
      <c r="H235" s="16"/>
      <c r="I235" s="16"/>
      <c r="J235" s="16"/>
      <c r="K235" s="16"/>
      <c r="L235" s="46"/>
      <c r="M235" s="40" t="str">
        <f>IF(DetailsTable[[#This Row],[Positive Date]]&lt;&gt;"", IF(DetailsTable[[#This Row],[Recovered Date]]="",IF(DetailsTable[[#This Row],[Deceased Date]]="","Yes","No"),"No"),"")</f>
        <v/>
      </c>
      <c r="N235" s="50" t="str">
        <f>IF(DetailsTable[[#This Row],[Flat No.]]&lt;&gt;"", VLOOKUP(DetailsTable[[#This Row],[Flat No.]],FlatsMappingTable[],4,FALSE),"")</f>
        <v/>
      </c>
      <c r="O235" s="22" t="str">
        <f>IF(DetailsTable[[#This Row],[Flat No.]]&lt;&gt;"", VLOOKUP(DetailsTable[[#This Row],[Flat No.]],FlatsMappingTable[],2,FALSE),"")</f>
        <v/>
      </c>
      <c r="P235" s="22" t="str">
        <f>IF(DetailsTable[[#This Row],[Flat No.]]&lt;&gt;"", VLOOKUP(DetailsTable[[#This Row],[Flat No.]],FlatsMappingTable[],3,FALSE),"")</f>
        <v/>
      </c>
      <c r="Q235" s="22" t="str">
        <f>IF(DetailsTable[[#This Row],[DOB]]&lt;&gt;"",IF(DetailsTable[[#This Row],[Positive Date]]&lt;&gt;"",DATEDIF(DetailsTable[[#This Row],[DOB]],DetailsTable[[#This Row],[Positive Date]],"Y"),""),"")</f>
        <v/>
      </c>
      <c r="R235" s="22" t="str">
        <f>IF(DetailsTable[[#This Row],[Positive Date]]&lt;&gt;"",YEAR(DetailsTable[[#This Row],[Positive Date]]),"")</f>
        <v/>
      </c>
      <c r="S235" s="19" t="str">
        <f>TEXT(IF(DetailsTable[[#This Row],[Positive Date]]&lt;&gt;"",MONTH(DetailsTable[[#This Row],[Positive Date]])*28,""),"mmm")</f>
        <v/>
      </c>
      <c r="T235" s="19" t="str">
        <f>IF(DetailsTable[[#This Row],[Month]]&lt;&gt;"", _xlfn.CONCAT(DetailsTable[[#This Row],[Month]],"-",DetailsTable[[#This Row],[Year]]),"")</f>
        <v/>
      </c>
      <c r="U235" s="19" t="str">
        <f>IF(DetailsTable[[#This Row],[Positive Date]]&lt;&gt;"",IF(DetailsTable[[#This Row],[Recovered Date]]&lt;&gt;"",DATEDIF(DetailsTable[[#This Row],[Positive Date]],DetailsTable[[#This Row],[Recovered Date]],"D"),""),"")</f>
        <v/>
      </c>
      <c r="V235" s="19" t="str">
        <f>IF(DetailsTable[[#This Row],[Age]]&lt;&gt;"", VLOOKUP(ROUNDDOWN(DetailsTable[[#This Row],[Age]],-1)+1,AgeBandBasedDetails[[Start Age]:[Age Band]],3,FALSE),"")</f>
        <v/>
      </c>
    </row>
    <row r="236" spans="1:22" x14ac:dyDescent="0.25">
      <c r="A236" s="6" t="str">
        <f>IF(DetailsTable[[#This Row],[Person Name]]&lt;&gt;"",A235+1,"")</f>
        <v/>
      </c>
      <c r="B236" s="3"/>
      <c r="C236" s="3"/>
      <c r="D236" s="16"/>
      <c r="E236" s="3"/>
      <c r="F236" s="16"/>
      <c r="G236" s="16"/>
      <c r="H236" s="16"/>
      <c r="I236" s="16"/>
      <c r="J236" s="16"/>
      <c r="K236" s="16"/>
      <c r="L236" s="46"/>
      <c r="M236" s="40" t="str">
        <f>IF(DetailsTable[[#This Row],[Positive Date]]&lt;&gt;"", IF(DetailsTable[[#This Row],[Recovered Date]]="",IF(DetailsTable[[#This Row],[Deceased Date]]="","Yes","No"),"No"),"")</f>
        <v/>
      </c>
      <c r="N236" s="50" t="str">
        <f>IF(DetailsTable[[#This Row],[Flat No.]]&lt;&gt;"", VLOOKUP(DetailsTable[[#This Row],[Flat No.]],FlatsMappingTable[],4,FALSE),"")</f>
        <v/>
      </c>
      <c r="O236" s="22" t="str">
        <f>IF(DetailsTable[[#This Row],[Flat No.]]&lt;&gt;"", VLOOKUP(DetailsTable[[#This Row],[Flat No.]],FlatsMappingTable[],2,FALSE),"")</f>
        <v/>
      </c>
      <c r="P236" s="22" t="str">
        <f>IF(DetailsTable[[#This Row],[Flat No.]]&lt;&gt;"", VLOOKUP(DetailsTable[[#This Row],[Flat No.]],FlatsMappingTable[],3,FALSE),"")</f>
        <v/>
      </c>
      <c r="Q236" s="22" t="str">
        <f>IF(DetailsTable[[#This Row],[DOB]]&lt;&gt;"",IF(DetailsTable[[#This Row],[Positive Date]]&lt;&gt;"",DATEDIF(DetailsTable[[#This Row],[DOB]],DetailsTable[[#This Row],[Positive Date]],"Y"),""),"")</f>
        <v/>
      </c>
      <c r="R236" s="22" t="str">
        <f>IF(DetailsTable[[#This Row],[Positive Date]]&lt;&gt;"",YEAR(DetailsTable[[#This Row],[Positive Date]]),"")</f>
        <v/>
      </c>
      <c r="S236" s="19" t="str">
        <f>TEXT(IF(DetailsTable[[#This Row],[Positive Date]]&lt;&gt;"",MONTH(DetailsTable[[#This Row],[Positive Date]])*28,""),"mmm")</f>
        <v/>
      </c>
      <c r="T236" s="19" t="str">
        <f>IF(DetailsTable[[#This Row],[Month]]&lt;&gt;"", _xlfn.CONCAT(DetailsTable[[#This Row],[Month]],"-",DetailsTable[[#This Row],[Year]]),"")</f>
        <v/>
      </c>
      <c r="U236" s="19" t="str">
        <f>IF(DetailsTable[[#This Row],[Positive Date]]&lt;&gt;"",IF(DetailsTable[[#This Row],[Recovered Date]]&lt;&gt;"",DATEDIF(DetailsTable[[#This Row],[Positive Date]],DetailsTable[[#This Row],[Recovered Date]],"D"),""),"")</f>
        <v/>
      </c>
      <c r="V236" s="19" t="str">
        <f>IF(DetailsTable[[#This Row],[Age]]&lt;&gt;"", VLOOKUP(ROUNDDOWN(DetailsTable[[#This Row],[Age]],-1)+1,AgeBandBasedDetails[[Start Age]:[Age Band]],3,FALSE),"")</f>
        <v/>
      </c>
    </row>
    <row r="237" spans="1:22" x14ac:dyDescent="0.25">
      <c r="A237" s="6" t="str">
        <f>IF(DetailsTable[[#This Row],[Person Name]]&lt;&gt;"",A236+1,"")</f>
        <v/>
      </c>
      <c r="B237" s="3"/>
      <c r="C237" s="3"/>
      <c r="D237" s="16"/>
      <c r="E237" s="3"/>
      <c r="F237" s="16"/>
      <c r="G237" s="16"/>
      <c r="H237" s="16"/>
      <c r="I237" s="16"/>
      <c r="J237" s="16"/>
      <c r="K237" s="16"/>
      <c r="L237" s="46"/>
      <c r="M237" s="40" t="str">
        <f>IF(DetailsTable[[#This Row],[Positive Date]]&lt;&gt;"", IF(DetailsTable[[#This Row],[Recovered Date]]="",IF(DetailsTable[[#This Row],[Deceased Date]]="","Yes","No"),"No"),"")</f>
        <v/>
      </c>
      <c r="N237" s="50" t="str">
        <f>IF(DetailsTable[[#This Row],[Flat No.]]&lt;&gt;"", VLOOKUP(DetailsTable[[#This Row],[Flat No.]],FlatsMappingTable[],4,FALSE),"")</f>
        <v/>
      </c>
      <c r="O237" s="22" t="str">
        <f>IF(DetailsTable[[#This Row],[Flat No.]]&lt;&gt;"", VLOOKUP(DetailsTable[[#This Row],[Flat No.]],FlatsMappingTable[],2,FALSE),"")</f>
        <v/>
      </c>
      <c r="P237" s="22" t="str">
        <f>IF(DetailsTable[[#This Row],[Flat No.]]&lt;&gt;"", VLOOKUP(DetailsTable[[#This Row],[Flat No.]],FlatsMappingTable[],3,FALSE),"")</f>
        <v/>
      </c>
      <c r="Q237" s="22" t="str">
        <f>IF(DetailsTable[[#This Row],[DOB]]&lt;&gt;"",IF(DetailsTable[[#This Row],[Positive Date]]&lt;&gt;"",DATEDIF(DetailsTable[[#This Row],[DOB]],DetailsTable[[#This Row],[Positive Date]],"Y"),""),"")</f>
        <v/>
      </c>
      <c r="R237" s="22" t="str">
        <f>IF(DetailsTable[[#This Row],[Positive Date]]&lt;&gt;"",YEAR(DetailsTable[[#This Row],[Positive Date]]),"")</f>
        <v/>
      </c>
      <c r="S237" s="19" t="str">
        <f>TEXT(IF(DetailsTable[[#This Row],[Positive Date]]&lt;&gt;"",MONTH(DetailsTable[[#This Row],[Positive Date]])*28,""),"mmm")</f>
        <v/>
      </c>
      <c r="T237" s="19" t="str">
        <f>IF(DetailsTable[[#This Row],[Month]]&lt;&gt;"", _xlfn.CONCAT(DetailsTable[[#This Row],[Month]],"-",DetailsTable[[#This Row],[Year]]),"")</f>
        <v/>
      </c>
      <c r="U237" s="19" t="str">
        <f>IF(DetailsTable[[#This Row],[Positive Date]]&lt;&gt;"",IF(DetailsTable[[#This Row],[Recovered Date]]&lt;&gt;"",DATEDIF(DetailsTable[[#This Row],[Positive Date]],DetailsTable[[#This Row],[Recovered Date]],"D"),""),"")</f>
        <v/>
      </c>
      <c r="V237" s="19" t="str">
        <f>IF(DetailsTable[[#This Row],[Age]]&lt;&gt;"", VLOOKUP(ROUNDDOWN(DetailsTable[[#This Row],[Age]],-1)+1,AgeBandBasedDetails[[Start Age]:[Age Band]],3,FALSE),"")</f>
        <v/>
      </c>
    </row>
    <row r="238" spans="1:22" x14ac:dyDescent="0.25">
      <c r="A238" s="6" t="str">
        <f>IF(DetailsTable[[#This Row],[Person Name]]&lt;&gt;"",A237+1,"")</f>
        <v/>
      </c>
      <c r="B238" s="3"/>
      <c r="C238" s="3"/>
      <c r="D238" s="16"/>
      <c r="E238" s="3"/>
      <c r="F238" s="16"/>
      <c r="G238" s="16"/>
      <c r="H238" s="16"/>
      <c r="I238" s="16"/>
      <c r="J238" s="16"/>
      <c r="K238" s="16"/>
      <c r="L238" s="46"/>
      <c r="M238" s="40" t="str">
        <f>IF(DetailsTable[[#This Row],[Positive Date]]&lt;&gt;"", IF(DetailsTable[[#This Row],[Recovered Date]]="",IF(DetailsTable[[#This Row],[Deceased Date]]="","Yes","No"),"No"),"")</f>
        <v/>
      </c>
      <c r="N238" s="50" t="str">
        <f>IF(DetailsTable[[#This Row],[Flat No.]]&lt;&gt;"", VLOOKUP(DetailsTable[[#This Row],[Flat No.]],FlatsMappingTable[],4,FALSE),"")</f>
        <v/>
      </c>
      <c r="O238" s="22" t="str">
        <f>IF(DetailsTable[[#This Row],[Flat No.]]&lt;&gt;"", VLOOKUP(DetailsTable[[#This Row],[Flat No.]],FlatsMappingTable[],2,FALSE),"")</f>
        <v/>
      </c>
      <c r="P238" s="22" t="str">
        <f>IF(DetailsTable[[#This Row],[Flat No.]]&lt;&gt;"", VLOOKUP(DetailsTable[[#This Row],[Flat No.]],FlatsMappingTable[],3,FALSE),"")</f>
        <v/>
      </c>
      <c r="Q238" s="22" t="str">
        <f>IF(DetailsTable[[#This Row],[DOB]]&lt;&gt;"",IF(DetailsTable[[#This Row],[Positive Date]]&lt;&gt;"",DATEDIF(DetailsTable[[#This Row],[DOB]],DetailsTable[[#This Row],[Positive Date]],"Y"),""),"")</f>
        <v/>
      </c>
      <c r="R238" s="22" t="str">
        <f>IF(DetailsTable[[#This Row],[Positive Date]]&lt;&gt;"",YEAR(DetailsTable[[#This Row],[Positive Date]]),"")</f>
        <v/>
      </c>
      <c r="S238" s="19" t="str">
        <f>TEXT(IF(DetailsTable[[#This Row],[Positive Date]]&lt;&gt;"",MONTH(DetailsTable[[#This Row],[Positive Date]])*28,""),"mmm")</f>
        <v/>
      </c>
      <c r="T238" s="19" t="str">
        <f>IF(DetailsTable[[#This Row],[Month]]&lt;&gt;"", _xlfn.CONCAT(DetailsTable[[#This Row],[Month]],"-",DetailsTable[[#This Row],[Year]]),"")</f>
        <v/>
      </c>
      <c r="U238" s="19" t="str">
        <f>IF(DetailsTable[[#This Row],[Positive Date]]&lt;&gt;"",IF(DetailsTable[[#This Row],[Recovered Date]]&lt;&gt;"",DATEDIF(DetailsTable[[#This Row],[Positive Date]],DetailsTable[[#This Row],[Recovered Date]],"D"),""),"")</f>
        <v/>
      </c>
      <c r="V238" s="19" t="str">
        <f>IF(DetailsTable[[#This Row],[Age]]&lt;&gt;"", VLOOKUP(ROUNDDOWN(DetailsTable[[#This Row],[Age]],-1)+1,AgeBandBasedDetails[[Start Age]:[Age Band]],3,FALSE),"")</f>
        <v/>
      </c>
    </row>
    <row r="239" spans="1:22" x14ac:dyDescent="0.25">
      <c r="A239" s="6" t="str">
        <f>IF(DetailsTable[[#This Row],[Person Name]]&lt;&gt;"",A238+1,"")</f>
        <v/>
      </c>
      <c r="B239" s="3"/>
      <c r="C239" s="3"/>
      <c r="D239" s="16"/>
      <c r="E239" s="3"/>
      <c r="F239" s="16"/>
      <c r="G239" s="16"/>
      <c r="H239" s="16"/>
      <c r="I239" s="16"/>
      <c r="J239" s="16"/>
      <c r="K239" s="16"/>
      <c r="L239" s="46"/>
      <c r="M239" s="40" t="str">
        <f>IF(DetailsTable[[#This Row],[Positive Date]]&lt;&gt;"", IF(DetailsTable[[#This Row],[Recovered Date]]="",IF(DetailsTable[[#This Row],[Deceased Date]]="","Yes","No"),"No"),"")</f>
        <v/>
      </c>
      <c r="N239" s="50" t="str">
        <f>IF(DetailsTable[[#This Row],[Flat No.]]&lt;&gt;"", VLOOKUP(DetailsTable[[#This Row],[Flat No.]],FlatsMappingTable[],4,FALSE),"")</f>
        <v/>
      </c>
      <c r="O239" s="22" t="str">
        <f>IF(DetailsTable[[#This Row],[Flat No.]]&lt;&gt;"", VLOOKUP(DetailsTable[[#This Row],[Flat No.]],FlatsMappingTable[],2,FALSE),"")</f>
        <v/>
      </c>
      <c r="P239" s="22" t="str">
        <f>IF(DetailsTable[[#This Row],[Flat No.]]&lt;&gt;"", VLOOKUP(DetailsTable[[#This Row],[Flat No.]],FlatsMappingTable[],3,FALSE),"")</f>
        <v/>
      </c>
      <c r="Q239" s="22" t="str">
        <f>IF(DetailsTable[[#This Row],[DOB]]&lt;&gt;"",IF(DetailsTable[[#This Row],[Positive Date]]&lt;&gt;"",DATEDIF(DetailsTable[[#This Row],[DOB]],DetailsTable[[#This Row],[Positive Date]],"Y"),""),"")</f>
        <v/>
      </c>
      <c r="R239" s="22" t="str">
        <f>IF(DetailsTable[[#This Row],[Positive Date]]&lt;&gt;"",YEAR(DetailsTable[[#This Row],[Positive Date]]),"")</f>
        <v/>
      </c>
      <c r="S239" s="19" t="str">
        <f>TEXT(IF(DetailsTable[[#This Row],[Positive Date]]&lt;&gt;"",MONTH(DetailsTable[[#This Row],[Positive Date]])*28,""),"mmm")</f>
        <v/>
      </c>
      <c r="T239" s="19" t="str">
        <f>IF(DetailsTable[[#This Row],[Month]]&lt;&gt;"", _xlfn.CONCAT(DetailsTable[[#This Row],[Month]],"-",DetailsTable[[#This Row],[Year]]),"")</f>
        <v/>
      </c>
      <c r="U239" s="19" t="str">
        <f>IF(DetailsTable[[#This Row],[Positive Date]]&lt;&gt;"",IF(DetailsTable[[#This Row],[Recovered Date]]&lt;&gt;"",DATEDIF(DetailsTable[[#This Row],[Positive Date]],DetailsTable[[#This Row],[Recovered Date]],"D"),""),"")</f>
        <v/>
      </c>
      <c r="V239" s="19" t="str">
        <f>IF(DetailsTable[[#This Row],[Age]]&lt;&gt;"", VLOOKUP(ROUNDDOWN(DetailsTable[[#This Row],[Age]],-1)+1,AgeBandBasedDetails[[Start Age]:[Age Band]],3,FALSE),"")</f>
        <v/>
      </c>
    </row>
    <row r="240" spans="1:22" x14ac:dyDescent="0.25">
      <c r="A240" s="6" t="str">
        <f>IF(DetailsTable[[#This Row],[Person Name]]&lt;&gt;"",A239+1,"")</f>
        <v/>
      </c>
      <c r="B240" s="3"/>
      <c r="C240" s="3"/>
      <c r="D240" s="16"/>
      <c r="E240" s="3"/>
      <c r="F240" s="16"/>
      <c r="G240" s="16"/>
      <c r="H240" s="16"/>
      <c r="I240" s="16"/>
      <c r="J240" s="16"/>
      <c r="K240" s="16"/>
      <c r="L240" s="46"/>
      <c r="M240" s="40" t="str">
        <f>IF(DetailsTable[[#This Row],[Positive Date]]&lt;&gt;"", IF(DetailsTable[[#This Row],[Recovered Date]]="",IF(DetailsTable[[#This Row],[Deceased Date]]="","Yes","No"),"No"),"")</f>
        <v/>
      </c>
      <c r="N240" s="50" t="str">
        <f>IF(DetailsTable[[#This Row],[Flat No.]]&lt;&gt;"", VLOOKUP(DetailsTable[[#This Row],[Flat No.]],FlatsMappingTable[],4,FALSE),"")</f>
        <v/>
      </c>
      <c r="O240" s="22" t="str">
        <f>IF(DetailsTable[[#This Row],[Flat No.]]&lt;&gt;"", VLOOKUP(DetailsTable[[#This Row],[Flat No.]],FlatsMappingTable[],2,FALSE),"")</f>
        <v/>
      </c>
      <c r="P240" s="22" t="str">
        <f>IF(DetailsTable[[#This Row],[Flat No.]]&lt;&gt;"", VLOOKUP(DetailsTable[[#This Row],[Flat No.]],FlatsMappingTable[],3,FALSE),"")</f>
        <v/>
      </c>
      <c r="Q240" s="22" t="str">
        <f>IF(DetailsTable[[#This Row],[DOB]]&lt;&gt;"",IF(DetailsTable[[#This Row],[Positive Date]]&lt;&gt;"",DATEDIF(DetailsTable[[#This Row],[DOB]],DetailsTable[[#This Row],[Positive Date]],"Y"),""),"")</f>
        <v/>
      </c>
      <c r="R240" s="22" t="str">
        <f>IF(DetailsTable[[#This Row],[Positive Date]]&lt;&gt;"",YEAR(DetailsTable[[#This Row],[Positive Date]]),"")</f>
        <v/>
      </c>
      <c r="S240" s="19" t="str">
        <f>TEXT(IF(DetailsTable[[#This Row],[Positive Date]]&lt;&gt;"",MONTH(DetailsTable[[#This Row],[Positive Date]])*28,""),"mmm")</f>
        <v/>
      </c>
      <c r="T240" s="19" t="str">
        <f>IF(DetailsTable[[#This Row],[Month]]&lt;&gt;"", _xlfn.CONCAT(DetailsTable[[#This Row],[Month]],"-",DetailsTable[[#This Row],[Year]]),"")</f>
        <v/>
      </c>
      <c r="U240" s="19" t="str">
        <f>IF(DetailsTable[[#This Row],[Positive Date]]&lt;&gt;"",IF(DetailsTable[[#This Row],[Recovered Date]]&lt;&gt;"",DATEDIF(DetailsTable[[#This Row],[Positive Date]],DetailsTable[[#This Row],[Recovered Date]],"D"),""),"")</f>
        <v/>
      </c>
      <c r="V240" s="19" t="str">
        <f>IF(DetailsTable[[#This Row],[Age]]&lt;&gt;"", VLOOKUP(ROUNDDOWN(DetailsTable[[#This Row],[Age]],-1)+1,AgeBandBasedDetails[[Start Age]:[Age Band]],3,FALSE),"")</f>
        <v/>
      </c>
    </row>
    <row r="241" spans="1:22" x14ac:dyDescent="0.25">
      <c r="A241" s="6" t="str">
        <f>IF(DetailsTable[[#This Row],[Person Name]]&lt;&gt;"",A240+1,"")</f>
        <v/>
      </c>
      <c r="B241" s="3"/>
      <c r="C241" s="3"/>
      <c r="D241" s="16"/>
      <c r="E241" s="3"/>
      <c r="F241" s="16"/>
      <c r="G241" s="16"/>
      <c r="H241" s="16"/>
      <c r="I241" s="16"/>
      <c r="J241" s="16"/>
      <c r="K241" s="16"/>
      <c r="L241" s="46"/>
      <c r="M241" s="40" t="str">
        <f>IF(DetailsTable[[#This Row],[Positive Date]]&lt;&gt;"", IF(DetailsTable[[#This Row],[Recovered Date]]="",IF(DetailsTable[[#This Row],[Deceased Date]]="","Yes","No"),"No"),"")</f>
        <v/>
      </c>
      <c r="N241" s="50" t="str">
        <f>IF(DetailsTable[[#This Row],[Flat No.]]&lt;&gt;"", VLOOKUP(DetailsTable[[#This Row],[Flat No.]],FlatsMappingTable[],4,FALSE),"")</f>
        <v/>
      </c>
      <c r="O241" s="22" t="str">
        <f>IF(DetailsTable[[#This Row],[Flat No.]]&lt;&gt;"", VLOOKUP(DetailsTable[[#This Row],[Flat No.]],FlatsMappingTable[],2,FALSE),"")</f>
        <v/>
      </c>
      <c r="P241" s="22" t="str">
        <f>IF(DetailsTable[[#This Row],[Flat No.]]&lt;&gt;"", VLOOKUP(DetailsTable[[#This Row],[Flat No.]],FlatsMappingTable[],3,FALSE),"")</f>
        <v/>
      </c>
      <c r="Q241" s="22" t="str">
        <f>IF(DetailsTable[[#This Row],[DOB]]&lt;&gt;"",IF(DetailsTable[[#This Row],[Positive Date]]&lt;&gt;"",DATEDIF(DetailsTable[[#This Row],[DOB]],DetailsTable[[#This Row],[Positive Date]],"Y"),""),"")</f>
        <v/>
      </c>
      <c r="R241" s="22" t="str">
        <f>IF(DetailsTable[[#This Row],[Positive Date]]&lt;&gt;"",YEAR(DetailsTable[[#This Row],[Positive Date]]),"")</f>
        <v/>
      </c>
      <c r="S241" s="19" t="str">
        <f>TEXT(IF(DetailsTable[[#This Row],[Positive Date]]&lt;&gt;"",MONTH(DetailsTable[[#This Row],[Positive Date]])*28,""),"mmm")</f>
        <v/>
      </c>
      <c r="T241" s="19" t="str">
        <f>IF(DetailsTable[[#This Row],[Month]]&lt;&gt;"", _xlfn.CONCAT(DetailsTable[[#This Row],[Month]],"-",DetailsTable[[#This Row],[Year]]),"")</f>
        <v/>
      </c>
      <c r="U241" s="19" t="str">
        <f>IF(DetailsTable[[#This Row],[Positive Date]]&lt;&gt;"",IF(DetailsTable[[#This Row],[Recovered Date]]&lt;&gt;"",DATEDIF(DetailsTable[[#This Row],[Positive Date]],DetailsTable[[#This Row],[Recovered Date]],"D"),""),"")</f>
        <v/>
      </c>
      <c r="V241" s="19" t="str">
        <f>IF(DetailsTable[[#This Row],[Age]]&lt;&gt;"", VLOOKUP(ROUNDDOWN(DetailsTable[[#This Row],[Age]],-1)+1,AgeBandBasedDetails[[Start Age]:[Age Band]],3,FALSE),"")</f>
        <v/>
      </c>
    </row>
    <row r="242" spans="1:22" x14ac:dyDescent="0.25">
      <c r="A242" s="6" t="str">
        <f>IF(DetailsTable[[#This Row],[Person Name]]&lt;&gt;"",A241+1,"")</f>
        <v/>
      </c>
      <c r="B242" s="3"/>
      <c r="C242" s="3"/>
      <c r="D242" s="16"/>
      <c r="E242" s="3"/>
      <c r="F242" s="16"/>
      <c r="G242" s="16"/>
      <c r="H242" s="16"/>
      <c r="I242" s="16"/>
      <c r="J242" s="16"/>
      <c r="K242" s="16"/>
      <c r="L242" s="46"/>
      <c r="M242" s="40" t="str">
        <f>IF(DetailsTable[[#This Row],[Positive Date]]&lt;&gt;"", IF(DetailsTable[[#This Row],[Recovered Date]]="",IF(DetailsTable[[#This Row],[Deceased Date]]="","Yes","No"),"No"),"")</f>
        <v/>
      </c>
      <c r="N242" s="50" t="str">
        <f>IF(DetailsTable[[#This Row],[Flat No.]]&lt;&gt;"", VLOOKUP(DetailsTable[[#This Row],[Flat No.]],FlatsMappingTable[],4,FALSE),"")</f>
        <v/>
      </c>
      <c r="O242" s="22" t="str">
        <f>IF(DetailsTable[[#This Row],[Flat No.]]&lt;&gt;"", VLOOKUP(DetailsTable[[#This Row],[Flat No.]],FlatsMappingTable[],2,FALSE),"")</f>
        <v/>
      </c>
      <c r="P242" s="22" t="str">
        <f>IF(DetailsTable[[#This Row],[Flat No.]]&lt;&gt;"", VLOOKUP(DetailsTable[[#This Row],[Flat No.]],FlatsMappingTable[],3,FALSE),"")</f>
        <v/>
      </c>
      <c r="Q242" s="22" t="str">
        <f>IF(DetailsTable[[#This Row],[DOB]]&lt;&gt;"",IF(DetailsTable[[#This Row],[Positive Date]]&lt;&gt;"",DATEDIF(DetailsTable[[#This Row],[DOB]],DetailsTable[[#This Row],[Positive Date]],"Y"),""),"")</f>
        <v/>
      </c>
      <c r="R242" s="22" t="str">
        <f>IF(DetailsTable[[#This Row],[Positive Date]]&lt;&gt;"",YEAR(DetailsTable[[#This Row],[Positive Date]]),"")</f>
        <v/>
      </c>
      <c r="S242" s="19" t="str">
        <f>TEXT(IF(DetailsTable[[#This Row],[Positive Date]]&lt;&gt;"",MONTH(DetailsTable[[#This Row],[Positive Date]])*28,""),"mmm")</f>
        <v/>
      </c>
      <c r="T242" s="19" t="str">
        <f>IF(DetailsTable[[#This Row],[Month]]&lt;&gt;"", _xlfn.CONCAT(DetailsTable[[#This Row],[Month]],"-",DetailsTable[[#This Row],[Year]]),"")</f>
        <v/>
      </c>
      <c r="U242" s="19" t="str">
        <f>IF(DetailsTable[[#This Row],[Positive Date]]&lt;&gt;"",IF(DetailsTable[[#This Row],[Recovered Date]]&lt;&gt;"",DATEDIF(DetailsTable[[#This Row],[Positive Date]],DetailsTable[[#This Row],[Recovered Date]],"D"),""),"")</f>
        <v/>
      </c>
      <c r="V242" s="19" t="str">
        <f>IF(DetailsTable[[#This Row],[Age]]&lt;&gt;"", VLOOKUP(ROUNDDOWN(DetailsTable[[#This Row],[Age]],-1)+1,AgeBandBasedDetails[[Start Age]:[Age Band]],3,FALSE),"")</f>
        <v/>
      </c>
    </row>
    <row r="243" spans="1:22" x14ac:dyDescent="0.25">
      <c r="A243" s="6" t="str">
        <f>IF(DetailsTable[[#This Row],[Person Name]]&lt;&gt;"",A242+1,"")</f>
        <v/>
      </c>
      <c r="B243" s="3"/>
      <c r="C243" s="3"/>
      <c r="D243" s="16"/>
      <c r="E243" s="3"/>
      <c r="F243" s="16"/>
      <c r="G243" s="16"/>
      <c r="H243" s="16"/>
      <c r="I243" s="16"/>
      <c r="J243" s="16"/>
      <c r="K243" s="16"/>
      <c r="L243" s="46"/>
      <c r="M243" s="40" t="str">
        <f>IF(DetailsTable[[#This Row],[Positive Date]]&lt;&gt;"", IF(DetailsTable[[#This Row],[Recovered Date]]="",IF(DetailsTable[[#This Row],[Deceased Date]]="","Yes","No"),"No"),"")</f>
        <v/>
      </c>
      <c r="N243" s="50" t="str">
        <f>IF(DetailsTable[[#This Row],[Flat No.]]&lt;&gt;"", VLOOKUP(DetailsTable[[#This Row],[Flat No.]],FlatsMappingTable[],4,FALSE),"")</f>
        <v/>
      </c>
      <c r="O243" s="22" t="str">
        <f>IF(DetailsTable[[#This Row],[Flat No.]]&lt;&gt;"", VLOOKUP(DetailsTable[[#This Row],[Flat No.]],FlatsMappingTable[],2,FALSE),"")</f>
        <v/>
      </c>
      <c r="P243" s="22" t="str">
        <f>IF(DetailsTable[[#This Row],[Flat No.]]&lt;&gt;"", VLOOKUP(DetailsTable[[#This Row],[Flat No.]],FlatsMappingTable[],3,FALSE),"")</f>
        <v/>
      </c>
      <c r="Q243" s="22" t="str">
        <f>IF(DetailsTable[[#This Row],[DOB]]&lt;&gt;"",IF(DetailsTable[[#This Row],[Positive Date]]&lt;&gt;"",DATEDIF(DetailsTable[[#This Row],[DOB]],DetailsTable[[#This Row],[Positive Date]],"Y"),""),"")</f>
        <v/>
      </c>
      <c r="R243" s="22" t="str">
        <f>IF(DetailsTable[[#This Row],[Positive Date]]&lt;&gt;"",YEAR(DetailsTable[[#This Row],[Positive Date]]),"")</f>
        <v/>
      </c>
      <c r="S243" s="19" t="str">
        <f>TEXT(IF(DetailsTable[[#This Row],[Positive Date]]&lt;&gt;"",MONTH(DetailsTable[[#This Row],[Positive Date]])*28,""),"mmm")</f>
        <v/>
      </c>
      <c r="T243" s="19" t="str">
        <f>IF(DetailsTable[[#This Row],[Month]]&lt;&gt;"", _xlfn.CONCAT(DetailsTable[[#This Row],[Month]],"-",DetailsTable[[#This Row],[Year]]),"")</f>
        <v/>
      </c>
      <c r="U243" s="19" t="str">
        <f>IF(DetailsTable[[#This Row],[Positive Date]]&lt;&gt;"",IF(DetailsTable[[#This Row],[Recovered Date]]&lt;&gt;"",DATEDIF(DetailsTable[[#This Row],[Positive Date]],DetailsTable[[#This Row],[Recovered Date]],"D"),""),"")</f>
        <v/>
      </c>
      <c r="V243" s="19" t="str">
        <f>IF(DetailsTable[[#This Row],[Age]]&lt;&gt;"", VLOOKUP(ROUNDDOWN(DetailsTable[[#This Row],[Age]],-1)+1,AgeBandBasedDetails[[Start Age]:[Age Band]],3,FALSE),"")</f>
        <v/>
      </c>
    </row>
    <row r="244" spans="1:22" x14ac:dyDescent="0.25">
      <c r="A244" s="6" t="str">
        <f>IF(DetailsTable[[#This Row],[Person Name]]&lt;&gt;"",A243+1,"")</f>
        <v/>
      </c>
      <c r="B244" s="3"/>
      <c r="C244" s="3"/>
      <c r="D244" s="16"/>
      <c r="E244" s="3"/>
      <c r="F244" s="16"/>
      <c r="G244" s="16"/>
      <c r="H244" s="16"/>
      <c r="I244" s="16"/>
      <c r="J244" s="16"/>
      <c r="K244" s="16"/>
      <c r="L244" s="46"/>
      <c r="M244" s="40" t="str">
        <f>IF(DetailsTable[[#This Row],[Positive Date]]&lt;&gt;"", IF(DetailsTable[[#This Row],[Recovered Date]]="",IF(DetailsTable[[#This Row],[Deceased Date]]="","Yes","No"),"No"),"")</f>
        <v/>
      </c>
      <c r="N244" s="50" t="str">
        <f>IF(DetailsTable[[#This Row],[Flat No.]]&lt;&gt;"", VLOOKUP(DetailsTable[[#This Row],[Flat No.]],FlatsMappingTable[],4,FALSE),"")</f>
        <v/>
      </c>
      <c r="O244" s="22" t="str">
        <f>IF(DetailsTable[[#This Row],[Flat No.]]&lt;&gt;"", VLOOKUP(DetailsTable[[#This Row],[Flat No.]],FlatsMappingTable[],2,FALSE),"")</f>
        <v/>
      </c>
      <c r="P244" s="22" t="str">
        <f>IF(DetailsTable[[#This Row],[Flat No.]]&lt;&gt;"", VLOOKUP(DetailsTable[[#This Row],[Flat No.]],FlatsMappingTable[],3,FALSE),"")</f>
        <v/>
      </c>
      <c r="Q244" s="22" t="str">
        <f>IF(DetailsTable[[#This Row],[DOB]]&lt;&gt;"",IF(DetailsTable[[#This Row],[Positive Date]]&lt;&gt;"",DATEDIF(DetailsTable[[#This Row],[DOB]],DetailsTable[[#This Row],[Positive Date]],"Y"),""),"")</f>
        <v/>
      </c>
      <c r="R244" s="22" t="str">
        <f>IF(DetailsTable[[#This Row],[Positive Date]]&lt;&gt;"",YEAR(DetailsTable[[#This Row],[Positive Date]]),"")</f>
        <v/>
      </c>
      <c r="S244" s="19" t="str">
        <f>TEXT(IF(DetailsTable[[#This Row],[Positive Date]]&lt;&gt;"",MONTH(DetailsTable[[#This Row],[Positive Date]])*28,""),"mmm")</f>
        <v/>
      </c>
      <c r="T244" s="19" t="str">
        <f>IF(DetailsTable[[#This Row],[Month]]&lt;&gt;"", _xlfn.CONCAT(DetailsTable[[#This Row],[Month]],"-",DetailsTable[[#This Row],[Year]]),"")</f>
        <v/>
      </c>
      <c r="U244" s="19" t="str">
        <f>IF(DetailsTable[[#This Row],[Positive Date]]&lt;&gt;"",IF(DetailsTable[[#This Row],[Recovered Date]]&lt;&gt;"",DATEDIF(DetailsTable[[#This Row],[Positive Date]],DetailsTable[[#This Row],[Recovered Date]],"D"),""),"")</f>
        <v/>
      </c>
      <c r="V244" s="19" t="str">
        <f>IF(DetailsTable[[#This Row],[Age]]&lt;&gt;"", VLOOKUP(ROUNDDOWN(DetailsTable[[#This Row],[Age]],-1)+1,AgeBandBasedDetails[[Start Age]:[Age Band]],3,FALSE),"")</f>
        <v/>
      </c>
    </row>
    <row r="245" spans="1:22" x14ac:dyDescent="0.25">
      <c r="A245" s="6" t="str">
        <f>IF(DetailsTable[[#This Row],[Person Name]]&lt;&gt;"",A244+1,"")</f>
        <v/>
      </c>
      <c r="B245" s="3"/>
      <c r="C245" s="3"/>
      <c r="D245" s="16"/>
      <c r="E245" s="3"/>
      <c r="F245" s="16"/>
      <c r="G245" s="16"/>
      <c r="H245" s="16"/>
      <c r="I245" s="16"/>
      <c r="J245" s="16"/>
      <c r="K245" s="16"/>
      <c r="L245" s="46"/>
      <c r="M245" s="40" t="str">
        <f>IF(DetailsTable[[#This Row],[Positive Date]]&lt;&gt;"", IF(DetailsTable[[#This Row],[Recovered Date]]="",IF(DetailsTable[[#This Row],[Deceased Date]]="","Yes","No"),"No"),"")</f>
        <v/>
      </c>
      <c r="N245" s="50" t="str">
        <f>IF(DetailsTable[[#This Row],[Flat No.]]&lt;&gt;"", VLOOKUP(DetailsTable[[#This Row],[Flat No.]],FlatsMappingTable[],4,FALSE),"")</f>
        <v/>
      </c>
      <c r="O245" s="22" t="str">
        <f>IF(DetailsTable[[#This Row],[Flat No.]]&lt;&gt;"", VLOOKUP(DetailsTable[[#This Row],[Flat No.]],FlatsMappingTable[],2,FALSE),"")</f>
        <v/>
      </c>
      <c r="P245" s="22" t="str">
        <f>IF(DetailsTable[[#This Row],[Flat No.]]&lt;&gt;"", VLOOKUP(DetailsTable[[#This Row],[Flat No.]],FlatsMappingTable[],3,FALSE),"")</f>
        <v/>
      </c>
      <c r="Q245" s="22" t="str">
        <f>IF(DetailsTable[[#This Row],[DOB]]&lt;&gt;"",IF(DetailsTable[[#This Row],[Positive Date]]&lt;&gt;"",DATEDIF(DetailsTable[[#This Row],[DOB]],DetailsTable[[#This Row],[Positive Date]],"Y"),""),"")</f>
        <v/>
      </c>
      <c r="R245" s="22" t="str">
        <f>IF(DetailsTable[[#This Row],[Positive Date]]&lt;&gt;"",YEAR(DetailsTable[[#This Row],[Positive Date]]),"")</f>
        <v/>
      </c>
      <c r="S245" s="19" t="str">
        <f>TEXT(IF(DetailsTable[[#This Row],[Positive Date]]&lt;&gt;"",MONTH(DetailsTable[[#This Row],[Positive Date]])*28,""),"mmm")</f>
        <v/>
      </c>
      <c r="T245" s="19" t="str">
        <f>IF(DetailsTable[[#This Row],[Month]]&lt;&gt;"", _xlfn.CONCAT(DetailsTable[[#This Row],[Month]],"-",DetailsTable[[#This Row],[Year]]),"")</f>
        <v/>
      </c>
      <c r="U245" s="19" t="str">
        <f>IF(DetailsTable[[#This Row],[Positive Date]]&lt;&gt;"",IF(DetailsTable[[#This Row],[Recovered Date]]&lt;&gt;"",DATEDIF(DetailsTable[[#This Row],[Positive Date]],DetailsTable[[#This Row],[Recovered Date]],"D"),""),"")</f>
        <v/>
      </c>
      <c r="V245" s="19" t="str">
        <f>IF(DetailsTable[[#This Row],[Age]]&lt;&gt;"", VLOOKUP(ROUNDDOWN(DetailsTable[[#This Row],[Age]],-1)+1,AgeBandBasedDetails[[Start Age]:[Age Band]],3,FALSE),"")</f>
        <v/>
      </c>
    </row>
    <row r="246" spans="1:22" x14ac:dyDescent="0.25">
      <c r="A246" s="6" t="str">
        <f>IF(DetailsTable[[#This Row],[Person Name]]&lt;&gt;"",A245+1,"")</f>
        <v/>
      </c>
      <c r="B246" s="3"/>
      <c r="C246" s="3"/>
      <c r="D246" s="16"/>
      <c r="E246" s="3"/>
      <c r="F246" s="16"/>
      <c r="G246" s="16"/>
      <c r="H246" s="16"/>
      <c r="I246" s="16"/>
      <c r="J246" s="16"/>
      <c r="K246" s="16"/>
      <c r="L246" s="46"/>
      <c r="M246" s="40" t="str">
        <f>IF(DetailsTable[[#This Row],[Positive Date]]&lt;&gt;"", IF(DetailsTable[[#This Row],[Recovered Date]]="",IF(DetailsTable[[#This Row],[Deceased Date]]="","Yes","No"),"No"),"")</f>
        <v/>
      </c>
      <c r="N246" s="50" t="str">
        <f>IF(DetailsTable[[#This Row],[Flat No.]]&lt;&gt;"", VLOOKUP(DetailsTable[[#This Row],[Flat No.]],FlatsMappingTable[],4,FALSE),"")</f>
        <v/>
      </c>
      <c r="O246" s="22" t="str">
        <f>IF(DetailsTable[[#This Row],[Flat No.]]&lt;&gt;"", VLOOKUP(DetailsTable[[#This Row],[Flat No.]],FlatsMappingTable[],2,FALSE),"")</f>
        <v/>
      </c>
      <c r="P246" s="22" t="str">
        <f>IF(DetailsTable[[#This Row],[Flat No.]]&lt;&gt;"", VLOOKUP(DetailsTable[[#This Row],[Flat No.]],FlatsMappingTable[],3,FALSE),"")</f>
        <v/>
      </c>
      <c r="Q246" s="22" t="str">
        <f>IF(DetailsTable[[#This Row],[DOB]]&lt;&gt;"",IF(DetailsTable[[#This Row],[Positive Date]]&lt;&gt;"",DATEDIF(DetailsTable[[#This Row],[DOB]],DetailsTable[[#This Row],[Positive Date]],"Y"),""),"")</f>
        <v/>
      </c>
      <c r="R246" s="22" t="str">
        <f>IF(DetailsTable[[#This Row],[Positive Date]]&lt;&gt;"",YEAR(DetailsTable[[#This Row],[Positive Date]]),"")</f>
        <v/>
      </c>
      <c r="S246" s="19" t="str">
        <f>TEXT(IF(DetailsTable[[#This Row],[Positive Date]]&lt;&gt;"",MONTH(DetailsTable[[#This Row],[Positive Date]])*28,""),"mmm")</f>
        <v/>
      </c>
      <c r="T246" s="19" t="str">
        <f>IF(DetailsTable[[#This Row],[Month]]&lt;&gt;"", _xlfn.CONCAT(DetailsTable[[#This Row],[Month]],"-",DetailsTable[[#This Row],[Year]]),"")</f>
        <v/>
      </c>
      <c r="U246" s="19" t="str">
        <f>IF(DetailsTable[[#This Row],[Positive Date]]&lt;&gt;"",IF(DetailsTable[[#This Row],[Recovered Date]]&lt;&gt;"",DATEDIF(DetailsTable[[#This Row],[Positive Date]],DetailsTable[[#This Row],[Recovered Date]],"D"),""),"")</f>
        <v/>
      </c>
      <c r="V246" s="19" t="str">
        <f>IF(DetailsTable[[#This Row],[Age]]&lt;&gt;"", VLOOKUP(ROUNDDOWN(DetailsTable[[#This Row],[Age]],-1)+1,AgeBandBasedDetails[[Start Age]:[Age Band]],3,FALSE),"")</f>
        <v/>
      </c>
    </row>
    <row r="247" spans="1:22" x14ac:dyDescent="0.25">
      <c r="A247" s="6" t="str">
        <f>IF(DetailsTable[[#This Row],[Person Name]]&lt;&gt;"",A246+1,"")</f>
        <v/>
      </c>
      <c r="B247" s="3"/>
      <c r="C247" s="3"/>
      <c r="D247" s="16"/>
      <c r="E247" s="3"/>
      <c r="F247" s="16"/>
      <c r="G247" s="16"/>
      <c r="H247" s="16"/>
      <c r="I247" s="16"/>
      <c r="J247" s="16"/>
      <c r="K247" s="16"/>
      <c r="L247" s="46"/>
      <c r="M247" s="40" t="str">
        <f>IF(DetailsTable[[#This Row],[Positive Date]]&lt;&gt;"", IF(DetailsTable[[#This Row],[Recovered Date]]="",IF(DetailsTable[[#This Row],[Deceased Date]]="","Yes","No"),"No"),"")</f>
        <v/>
      </c>
      <c r="N247" s="50" t="str">
        <f>IF(DetailsTable[[#This Row],[Flat No.]]&lt;&gt;"", VLOOKUP(DetailsTable[[#This Row],[Flat No.]],FlatsMappingTable[],4,FALSE),"")</f>
        <v/>
      </c>
      <c r="O247" s="22" t="str">
        <f>IF(DetailsTable[[#This Row],[Flat No.]]&lt;&gt;"", VLOOKUP(DetailsTable[[#This Row],[Flat No.]],FlatsMappingTable[],2,FALSE),"")</f>
        <v/>
      </c>
      <c r="P247" s="22" t="str">
        <f>IF(DetailsTable[[#This Row],[Flat No.]]&lt;&gt;"", VLOOKUP(DetailsTable[[#This Row],[Flat No.]],FlatsMappingTable[],3,FALSE),"")</f>
        <v/>
      </c>
      <c r="Q247" s="22" t="str">
        <f>IF(DetailsTable[[#This Row],[DOB]]&lt;&gt;"",IF(DetailsTable[[#This Row],[Positive Date]]&lt;&gt;"",DATEDIF(DetailsTable[[#This Row],[DOB]],DetailsTable[[#This Row],[Positive Date]],"Y"),""),"")</f>
        <v/>
      </c>
      <c r="R247" s="22" t="str">
        <f>IF(DetailsTable[[#This Row],[Positive Date]]&lt;&gt;"",YEAR(DetailsTable[[#This Row],[Positive Date]]),"")</f>
        <v/>
      </c>
      <c r="S247" s="19" t="str">
        <f>TEXT(IF(DetailsTable[[#This Row],[Positive Date]]&lt;&gt;"",MONTH(DetailsTable[[#This Row],[Positive Date]])*28,""),"mmm")</f>
        <v/>
      </c>
      <c r="T247" s="19" t="str">
        <f>IF(DetailsTable[[#This Row],[Month]]&lt;&gt;"", _xlfn.CONCAT(DetailsTable[[#This Row],[Month]],"-",DetailsTable[[#This Row],[Year]]),"")</f>
        <v/>
      </c>
      <c r="U247" s="19" t="str">
        <f>IF(DetailsTable[[#This Row],[Positive Date]]&lt;&gt;"",IF(DetailsTable[[#This Row],[Recovered Date]]&lt;&gt;"",DATEDIF(DetailsTable[[#This Row],[Positive Date]],DetailsTable[[#This Row],[Recovered Date]],"D"),""),"")</f>
        <v/>
      </c>
      <c r="V247" s="19" t="str">
        <f>IF(DetailsTable[[#This Row],[Age]]&lt;&gt;"", VLOOKUP(ROUNDDOWN(DetailsTable[[#This Row],[Age]],-1)+1,AgeBandBasedDetails[[Start Age]:[Age Band]],3,FALSE),"")</f>
        <v/>
      </c>
    </row>
    <row r="248" spans="1:22" x14ac:dyDescent="0.25">
      <c r="A248" s="6" t="str">
        <f>IF(DetailsTable[[#This Row],[Person Name]]&lt;&gt;"",A247+1,"")</f>
        <v/>
      </c>
      <c r="B248" s="3"/>
      <c r="C248" s="3"/>
      <c r="D248" s="16"/>
      <c r="E248" s="3"/>
      <c r="F248" s="16"/>
      <c r="G248" s="16"/>
      <c r="H248" s="16"/>
      <c r="I248" s="16"/>
      <c r="J248" s="16"/>
      <c r="K248" s="16"/>
      <c r="L248" s="46"/>
      <c r="M248" s="40" t="str">
        <f>IF(DetailsTable[[#This Row],[Positive Date]]&lt;&gt;"", IF(DetailsTable[[#This Row],[Recovered Date]]="",IF(DetailsTable[[#This Row],[Deceased Date]]="","Yes","No"),"No"),"")</f>
        <v/>
      </c>
      <c r="N248" s="50" t="str">
        <f>IF(DetailsTable[[#This Row],[Flat No.]]&lt;&gt;"", VLOOKUP(DetailsTable[[#This Row],[Flat No.]],FlatsMappingTable[],4,FALSE),"")</f>
        <v/>
      </c>
      <c r="O248" s="22" t="str">
        <f>IF(DetailsTable[[#This Row],[Flat No.]]&lt;&gt;"", VLOOKUP(DetailsTable[[#This Row],[Flat No.]],FlatsMappingTable[],2,FALSE),"")</f>
        <v/>
      </c>
      <c r="P248" s="22" t="str">
        <f>IF(DetailsTable[[#This Row],[Flat No.]]&lt;&gt;"", VLOOKUP(DetailsTable[[#This Row],[Flat No.]],FlatsMappingTable[],3,FALSE),"")</f>
        <v/>
      </c>
      <c r="Q248" s="22" t="str">
        <f>IF(DetailsTable[[#This Row],[DOB]]&lt;&gt;"",IF(DetailsTable[[#This Row],[Positive Date]]&lt;&gt;"",DATEDIF(DetailsTable[[#This Row],[DOB]],DetailsTable[[#This Row],[Positive Date]],"Y"),""),"")</f>
        <v/>
      </c>
      <c r="R248" s="22" t="str">
        <f>IF(DetailsTable[[#This Row],[Positive Date]]&lt;&gt;"",YEAR(DetailsTable[[#This Row],[Positive Date]]),"")</f>
        <v/>
      </c>
      <c r="S248" s="19" t="str">
        <f>TEXT(IF(DetailsTable[[#This Row],[Positive Date]]&lt;&gt;"",MONTH(DetailsTable[[#This Row],[Positive Date]])*28,""),"mmm")</f>
        <v/>
      </c>
      <c r="T248" s="19" t="str">
        <f>IF(DetailsTable[[#This Row],[Month]]&lt;&gt;"", _xlfn.CONCAT(DetailsTable[[#This Row],[Month]],"-",DetailsTable[[#This Row],[Year]]),"")</f>
        <v/>
      </c>
      <c r="U248" s="19" t="str">
        <f>IF(DetailsTable[[#This Row],[Positive Date]]&lt;&gt;"",IF(DetailsTable[[#This Row],[Recovered Date]]&lt;&gt;"",DATEDIF(DetailsTable[[#This Row],[Positive Date]],DetailsTable[[#This Row],[Recovered Date]],"D"),""),"")</f>
        <v/>
      </c>
      <c r="V248" s="19" t="str">
        <f>IF(DetailsTable[[#This Row],[Age]]&lt;&gt;"", VLOOKUP(ROUNDDOWN(DetailsTable[[#This Row],[Age]],-1)+1,AgeBandBasedDetails[[Start Age]:[Age Band]],3,FALSE),"")</f>
        <v/>
      </c>
    </row>
    <row r="249" spans="1:22" x14ac:dyDescent="0.25">
      <c r="A249" s="6" t="str">
        <f>IF(DetailsTable[[#This Row],[Person Name]]&lt;&gt;"",A248+1,"")</f>
        <v/>
      </c>
      <c r="B249" s="3"/>
      <c r="C249" s="3"/>
      <c r="D249" s="16"/>
      <c r="E249" s="3"/>
      <c r="F249" s="16"/>
      <c r="G249" s="16"/>
      <c r="H249" s="16"/>
      <c r="I249" s="16"/>
      <c r="J249" s="16"/>
      <c r="K249" s="16"/>
      <c r="L249" s="46"/>
      <c r="M249" s="40" t="str">
        <f>IF(DetailsTable[[#This Row],[Positive Date]]&lt;&gt;"", IF(DetailsTable[[#This Row],[Recovered Date]]="",IF(DetailsTable[[#This Row],[Deceased Date]]="","Yes","No"),"No"),"")</f>
        <v/>
      </c>
      <c r="N249" s="50" t="str">
        <f>IF(DetailsTable[[#This Row],[Flat No.]]&lt;&gt;"", VLOOKUP(DetailsTable[[#This Row],[Flat No.]],FlatsMappingTable[],4,FALSE),"")</f>
        <v/>
      </c>
      <c r="O249" s="22" t="str">
        <f>IF(DetailsTable[[#This Row],[Flat No.]]&lt;&gt;"", VLOOKUP(DetailsTable[[#This Row],[Flat No.]],FlatsMappingTable[],2,FALSE),"")</f>
        <v/>
      </c>
      <c r="P249" s="22" t="str">
        <f>IF(DetailsTable[[#This Row],[Flat No.]]&lt;&gt;"", VLOOKUP(DetailsTable[[#This Row],[Flat No.]],FlatsMappingTable[],3,FALSE),"")</f>
        <v/>
      </c>
      <c r="Q249" s="22" t="str">
        <f>IF(DetailsTable[[#This Row],[DOB]]&lt;&gt;"",IF(DetailsTable[[#This Row],[Positive Date]]&lt;&gt;"",DATEDIF(DetailsTable[[#This Row],[DOB]],DetailsTable[[#This Row],[Positive Date]],"Y"),""),"")</f>
        <v/>
      </c>
      <c r="R249" s="22" t="str">
        <f>IF(DetailsTable[[#This Row],[Positive Date]]&lt;&gt;"",YEAR(DetailsTable[[#This Row],[Positive Date]]),"")</f>
        <v/>
      </c>
      <c r="S249" s="19" t="str">
        <f>TEXT(IF(DetailsTable[[#This Row],[Positive Date]]&lt;&gt;"",MONTH(DetailsTable[[#This Row],[Positive Date]])*28,""),"mmm")</f>
        <v/>
      </c>
      <c r="T249" s="19" t="str">
        <f>IF(DetailsTable[[#This Row],[Month]]&lt;&gt;"", _xlfn.CONCAT(DetailsTable[[#This Row],[Month]],"-",DetailsTable[[#This Row],[Year]]),"")</f>
        <v/>
      </c>
      <c r="U249" s="19" t="str">
        <f>IF(DetailsTable[[#This Row],[Positive Date]]&lt;&gt;"",IF(DetailsTable[[#This Row],[Recovered Date]]&lt;&gt;"",DATEDIF(DetailsTable[[#This Row],[Positive Date]],DetailsTable[[#This Row],[Recovered Date]],"D"),""),"")</f>
        <v/>
      </c>
      <c r="V249" s="19" t="str">
        <f>IF(DetailsTable[[#This Row],[Age]]&lt;&gt;"", VLOOKUP(ROUNDDOWN(DetailsTable[[#This Row],[Age]],-1)+1,AgeBandBasedDetails[[Start Age]:[Age Band]],3,FALSE),"")</f>
        <v/>
      </c>
    </row>
    <row r="250" spans="1:22" x14ac:dyDescent="0.25">
      <c r="A250" s="6" t="str">
        <f>IF(DetailsTable[[#This Row],[Person Name]]&lt;&gt;"",A249+1,"")</f>
        <v/>
      </c>
      <c r="B250" s="3"/>
      <c r="C250" s="3"/>
      <c r="D250" s="16"/>
      <c r="E250" s="3"/>
      <c r="F250" s="16"/>
      <c r="G250" s="16"/>
      <c r="H250" s="16"/>
      <c r="I250" s="16"/>
      <c r="J250" s="16"/>
      <c r="K250" s="16"/>
      <c r="L250" s="46"/>
      <c r="M250" s="40" t="str">
        <f>IF(DetailsTable[[#This Row],[Positive Date]]&lt;&gt;"", IF(DetailsTable[[#This Row],[Recovered Date]]="",IF(DetailsTable[[#This Row],[Deceased Date]]="","Yes","No"),"No"),"")</f>
        <v/>
      </c>
      <c r="N250" s="50" t="str">
        <f>IF(DetailsTable[[#This Row],[Flat No.]]&lt;&gt;"", VLOOKUP(DetailsTable[[#This Row],[Flat No.]],FlatsMappingTable[],4,FALSE),"")</f>
        <v/>
      </c>
      <c r="O250" s="22" t="str">
        <f>IF(DetailsTable[[#This Row],[Flat No.]]&lt;&gt;"", VLOOKUP(DetailsTable[[#This Row],[Flat No.]],FlatsMappingTable[],2,FALSE),"")</f>
        <v/>
      </c>
      <c r="P250" s="22" t="str">
        <f>IF(DetailsTable[[#This Row],[Flat No.]]&lt;&gt;"", VLOOKUP(DetailsTable[[#This Row],[Flat No.]],FlatsMappingTable[],3,FALSE),"")</f>
        <v/>
      </c>
      <c r="Q250" s="22" t="str">
        <f>IF(DetailsTable[[#This Row],[DOB]]&lt;&gt;"",IF(DetailsTable[[#This Row],[Positive Date]]&lt;&gt;"",DATEDIF(DetailsTable[[#This Row],[DOB]],DetailsTable[[#This Row],[Positive Date]],"Y"),""),"")</f>
        <v/>
      </c>
      <c r="R250" s="22" t="str">
        <f>IF(DetailsTable[[#This Row],[Positive Date]]&lt;&gt;"",YEAR(DetailsTable[[#This Row],[Positive Date]]),"")</f>
        <v/>
      </c>
      <c r="S250" s="19" t="str">
        <f>TEXT(IF(DetailsTable[[#This Row],[Positive Date]]&lt;&gt;"",MONTH(DetailsTable[[#This Row],[Positive Date]])*28,""),"mmm")</f>
        <v/>
      </c>
      <c r="T250" s="19" t="str">
        <f>IF(DetailsTable[[#This Row],[Month]]&lt;&gt;"", _xlfn.CONCAT(DetailsTable[[#This Row],[Month]],"-",DetailsTable[[#This Row],[Year]]),"")</f>
        <v/>
      </c>
      <c r="U250" s="19" t="str">
        <f>IF(DetailsTable[[#This Row],[Positive Date]]&lt;&gt;"",IF(DetailsTable[[#This Row],[Recovered Date]]&lt;&gt;"",DATEDIF(DetailsTable[[#This Row],[Positive Date]],DetailsTable[[#This Row],[Recovered Date]],"D"),""),"")</f>
        <v/>
      </c>
      <c r="V250" s="19" t="str">
        <f>IF(DetailsTable[[#This Row],[Age]]&lt;&gt;"", VLOOKUP(ROUNDDOWN(DetailsTable[[#This Row],[Age]],-1)+1,AgeBandBasedDetails[[Start Age]:[Age Band]],3,FALSE),"")</f>
        <v/>
      </c>
    </row>
    <row r="251" spans="1:22" x14ac:dyDescent="0.25">
      <c r="A251" s="6" t="str">
        <f>IF(DetailsTable[[#This Row],[Person Name]]&lt;&gt;"",A250+1,"")</f>
        <v/>
      </c>
      <c r="B251" s="3"/>
      <c r="C251" s="3"/>
      <c r="D251" s="16"/>
      <c r="E251" s="3"/>
      <c r="F251" s="16"/>
      <c r="G251" s="16"/>
      <c r="H251" s="16"/>
      <c r="I251" s="16"/>
      <c r="J251" s="16"/>
      <c r="K251" s="16"/>
      <c r="L251" s="46"/>
      <c r="M251" s="40" t="str">
        <f>IF(DetailsTable[[#This Row],[Positive Date]]&lt;&gt;"", IF(DetailsTable[[#This Row],[Recovered Date]]="",IF(DetailsTable[[#This Row],[Deceased Date]]="","Yes","No"),"No"),"")</f>
        <v/>
      </c>
      <c r="N251" s="50" t="str">
        <f>IF(DetailsTable[[#This Row],[Flat No.]]&lt;&gt;"", VLOOKUP(DetailsTable[[#This Row],[Flat No.]],FlatsMappingTable[],4,FALSE),"")</f>
        <v/>
      </c>
      <c r="O251" s="22" t="str">
        <f>IF(DetailsTable[[#This Row],[Flat No.]]&lt;&gt;"", VLOOKUP(DetailsTable[[#This Row],[Flat No.]],FlatsMappingTable[],2,FALSE),"")</f>
        <v/>
      </c>
      <c r="P251" s="22" t="str">
        <f>IF(DetailsTable[[#This Row],[Flat No.]]&lt;&gt;"", VLOOKUP(DetailsTable[[#This Row],[Flat No.]],FlatsMappingTable[],3,FALSE),"")</f>
        <v/>
      </c>
      <c r="Q251" s="22" t="str">
        <f>IF(DetailsTable[[#This Row],[DOB]]&lt;&gt;"",IF(DetailsTable[[#This Row],[Positive Date]]&lt;&gt;"",DATEDIF(DetailsTable[[#This Row],[DOB]],DetailsTable[[#This Row],[Positive Date]],"Y"),""),"")</f>
        <v/>
      </c>
      <c r="R251" s="22" t="str">
        <f>IF(DetailsTable[[#This Row],[Positive Date]]&lt;&gt;"",YEAR(DetailsTable[[#This Row],[Positive Date]]),"")</f>
        <v/>
      </c>
      <c r="S251" s="19" t="str">
        <f>TEXT(IF(DetailsTable[[#This Row],[Positive Date]]&lt;&gt;"",MONTH(DetailsTable[[#This Row],[Positive Date]])*28,""),"mmm")</f>
        <v/>
      </c>
      <c r="T251" s="19" t="str">
        <f>IF(DetailsTable[[#This Row],[Month]]&lt;&gt;"", _xlfn.CONCAT(DetailsTable[[#This Row],[Month]],"-",DetailsTable[[#This Row],[Year]]),"")</f>
        <v/>
      </c>
      <c r="U251" s="19" t="str">
        <f>IF(DetailsTable[[#This Row],[Positive Date]]&lt;&gt;"",IF(DetailsTable[[#This Row],[Recovered Date]]&lt;&gt;"",DATEDIF(DetailsTable[[#This Row],[Positive Date]],DetailsTable[[#This Row],[Recovered Date]],"D"),""),"")</f>
        <v/>
      </c>
      <c r="V251" s="19" t="str">
        <f>IF(DetailsTable[[#This Row],[Age]]&lt;&gt;"", VLOOKUP(ROUNDDOWN(DetailsTable[[#This Row],[Age]],-1)+1,AgeBandBasedDetails[[Start Age]:[Age Band]],3,FALSE),"")</f>
        <v/>
      </c>
    </row>
    <row r="252" spans="1:22" x14ac:dyDescent="0.25">
      <c r="A252" s="6" t="str">
        <f>IF(DetailsTable[[#This Row],[Person Name]]&lt;&gt;"",A251+1,"")</f>
        <v/>
      </c>
      <c r="B252" s="3"/>
      <c r="C252" s="3"/>
      <c r="D252" s="16"/>
      <c r="E252" s="3"/>
      <c r="F252" s="16"/>
      <c r="G252" s="16"/>
      <c r="H252" s="16"/>
      <c r="I252" s="16"/>
      <c r="J252" s="16"/>
      <c r="K252" s="16"/>
      <c r="L252" s="46"/>
      <c r="M252" s="40" t="str">
        <f>IF(DetailsTable[[#This Row],[Positive Date]]&lt;&gt;"", IF(DetailsTable[[#This Row],[Recovered Date]]="",IF(DetailsTable[[#This Row],[Deceased Date]]="","Yes","No"),"No"),"")</f>
        <v/>
      </c>
      <c r="N252" s="50" t="str">
        <f>IF(DetailsTable[[#This Row],[Flat No.]]&lt;&gt;"", VLOOKUP(DetailsTable[[#This Row],[Flat No.]],FlatsMappingTable[],4,FALSE),"")</f>
        <v/>
      </c>
      <c r="O252" s="22" t="str">
        <f>IF(DetailsTable[[#This Row],[Flat No.]]&lt;&gt;"", VLOOKUP(DetailsTable[[#This Row],[Flat No.]],FlatsMappingTable[],2,FALSE),"")</f>
        <v/>
      </c>
      <c r="P252" s="22" t="str">
        <f>IF(DetailsTable[[#This Row],[Flat No.]]&lt;&gt;"", VLOOKUP(DetailsTable[[#This Row],[Flat No.]],FlatsMappingTable[],3,FALSE),"")</f>
        <v/>
      </c>
      <c r="Q252" s="22" t="str">
        <f>IF(DetailsTable[[#This Row],[DOB]]&lt;&gt;"",IF(DetailsTable[[#This Row],[Positive Date]]&lt;&gt;"",DATEDIF(DetailsTable[[#This Row],[DOB]],DetailsTable[[#This Row],[Positive Date]],"Y"),""),"")</f>
        <v/>
      </c>
      <c r="R252" s="22" t="str">
        <f>IF(DetailsTable[[#This Row],[Positive Date]]&lt;&gt;"",YEAR(DetailsTable[[#This Row],[Positive Date]]),"")</f>
        <v/>
      </c>
      <c r="S252" s="19" t="str">
        <f>TEXT(IF(DetailsTable[[#This Row],[Positive Date]]&lt;&gt;"",MONTH(DetailsTable[[#This Row],[Positive Date]])*28,""),"mmm")</f>
        <v/>
      </c>
      <c r="T252" s="19" t="str">
        <f>IF(DetailsTable[[#This Row],[Month]]&lt;&gt;"", _xlfn.CONCAT(DetailsTable[[#This Row],[Month]],"-",DetailsTable[[#This Row],[Year]]),"")</f>
        <v/>
      </c>
      <c r="U252" s="19" t="str">
        <f>IF(DetailsTable[[#This Row],[Positive Date]]&lt;&gt;"",IF(DetailsTable[[#This Row],[Recovered Date]]&lt;&gt;"",DATEDIF(DetailsTable[[#This Row],[Positive Date]],DetailsTable[[#This Row],[Recovered Date]],"D"),""),"")</f>
        <v/>
      </c>
      <c r="V252" s="19" t="str">
        <f>IF(DetailsTable[[#This Row],[Age]]&lt;&gt;"", VLOOKUP(ROUNDDOWN(DetailsTable[[#This Row],[Age]],-1)+1,AgeBandBasedDetails[[Start Age]:[Age Band]],3,FALSE),"")</f>
        <v/>
      </c>
    </row>
    <row r="253" spans="1:22" x14ac:dyDescent="0.25">
      <c r="A253" s="6" t="str">
        <f>IF(DetailsTable[[#This Row],[Person Name]]&lt;&gt;"",A252+1,"")</f>
        <v/>
      </c>
      <c r="B253" s="3"/>
      <c r="C253" s="3"/>
      <c r="D253" s="16"/>
      <c r="E253" s="3"/>
      <c r="F253" s="16"/>
      <c r="G253" s="16"/>
      <c r="H253" s="16"/>
      <c r="I253" s="16"/>
      <c r="J253" s="16"/>
      <c r="K253" s="16"/>
      <c r="L253" s="46"/>
      <c r="M253" s="40" t="str">
        <f>IF(DetailsTable[[#This Row],[Positive Date]]&lt;&gt;"", IF(DetailsTable[[#This Row],[Recovered Date]]="",IF(DetailsTable[[#This Row],[Deceased Date]]="","Yes","No"),"No"),"")</f>
        <v/>
      </c>
      <c r="N253" s="50" t="str">
        <f>IF(DetailsTable[[#This Row],[Flat No.]]&lt;&gt;"", VLOOKUP(DetailsTable[[#This Row],[Flat No.]],FlatsMappingTable[],4,FALSE),"")</f>
        <v/>
      </c>
      <c r="O253" s="22" t="str">
        <f>IF(DetailsTable[[#This Row],[Flat No.]]&lt;&gt;"", VLOOKUP(DetailsTable[[#This Row],[Flat No.]],FlatsMappingTable[],2,FALSE),"")</f>
        <v/>
      </c>
      <c r="P253" s="22" t="str">
        <f>IF(DetailsTable[[#This Row],[Flat No.]]&lt;&gt;"", VLOOKUP(DetailsTable[[#This Row],[Flat No.]],FlatsMappingTable[],3,FALSE),"")</f>
        <v/>
      </c>
      <c r="Q253" s="22" t="str">
        <f>IF(DetailsTable[[#This Row],[DOB]]&lt;&gt;"",IF(DetailsTable[[#This Row],[Positive Date]]&lt;&gt;"",DATEDIF(DetailsTable[[#This Row],[DOB]],DetailsTable[[#This Row],[Positive Date]],"Y"),""),"")</f>
        <v/>
      </c>
      <c r="R253" s="22" t="str">
        <f>IF(DetailsTable[[#This Row],[Positive Date]]&lt;&gt;"",YEAR(DetailsTable[[#This Row],[Positive Date]]),"")</f>
        <v/>
      </c>
      <c r="S253" s="19" t="str">
        <f>TEXT(IF(DetailsTable[[#This Row],[Positive Date]]&lt;&gt;"",MONTH(DetailsTable[[#This Row],[Positive Date]])*28,""),"mmm")</f>
        <v/>
      </c>
      <c r="T253" s="19" t="str">
        <f>IF(DetailsTable[[#This Row],[Month]]&lt;&gt;"", _xlfn.CONCAT(DetailsTable[[#This Row],[Month]],"-",DetailsTable[[#This Row],[Year]]),"")</f>
        <v/>
      </c>
      <c r="U253" s="19" t="str">
        <f>IF(DetailsTable[[#This Row],[Positive Date]]&lt;&gt;"",IF(DetailsTable[[#This Row],[Recovered Date]]&lt;&gt;"",DATEDIF(DetailsTable[[#This Row],[Positive Date]],DetailsTable[[#This Row],[Recovered Date]],"D"),""),"")</f>
        <v/>
      </c>
      <c r="V253" s="19" t="str">
        <f>IF(DetailsTable[[#This Row],[Age]]&lt;&gt;"", VLOOKUP(ROUNDDOWN(DetailsTable[[#This Row],[Age]],-1)+1,AgeBandBasedDetails[[Start Age]:[Age Band]],3,FALSE),"")</f>
        <v/>
      </c>
    </row>
    <row r="254" spans="1:22" x14ac:dyDescent="0.25">
      <c r="A254" s="6" t="str">
        <f>IF(DetailsTable[[#This Row],[Person Name]]&lt;&gt;"",A253+1,"")</f>
        <v/>
      </c>
      <c r="B254" s="3"/>
      <c r="C254" s="3"/>
      <c r="D254" s="16"/>
      <c r="E254" s="3"/>
      <c r="F254" s="16"/>
      <c r="G254" s="16"/>
      <c r="H254" s="16"/>
      <c r="I254" s="16"/>
      <c r="J254" s="16"/>
      <c r="K254" s="16"/>
      <c r="L254" s="46"/>
      <c r="M254" s="40" t="str">
        <f>IF(DetailsTable[[#This Row],[Positive Date]]&lt;&gt;"", IF(DetailsTable[[#This Row],[Recovered Date]]="",IF(DetailsTable[[#This Row],[Deceased Date]]="","Yes","No"),"No"),"")</f>
        <v/>
      </c>
      <c r="N254" s="50" t="str">
        <f>IF(DetailsTable[[#This Row],[Flat No.]]&lt;&gt;"", VLOOKUP(DetailsTable[[#This Row],[Flat No.]],FlatsMappingTable[],4,FALSE),"")</f>
        <v/>
      </c>
      <c r="O254" s="22" t="str">
        <f>IF(DetailsTable[[#This Row],[Flat No.]]&lt;&gt;"", VLOOKUP(DetailsTable[[#This Row],[Flat No.]],FlatsMappingTable[],2,FALSE),"")</f>
        <v/>
      </c>
      <c r="P254" s="22" t="str">
        <f>IF(DetailsTable[[#This Row],[Flat No.]]&lt;&gt;"", VLOOKUP(DetailsTable[[#This Row],[Flat No.]],FlatsMappingTable[],3,FALSE),"")</f>
        <v/>
      </c>
      <c r="Q254" s="22" t="str">
        <f>IF(DetailsTable[[#This Row],[DOB]]&lt;&gt;"",IF(DetailsTable[[#This Row],[Positive Date]]&lt;&gt;"",DATEDIF(DetailsTable[[#This Row],[DOB]],DetailsTable[[#This Row],[Positive Date]],"Y"),""),"")</f>
        <v/>
      </c>
      <c r="R254" s="22" t="str">
        <f>IF(DetailsTable[[#This Row],[Positive Date]]&lt;&gt;"",YEAR(DetailsTable[[#This Row],[Positive Date]]),"")</f>
        <v/>
      </c>
      <c r="S254" s="19" t="str">
        <f>TEXT(IF(DetailsTable[[#This Row],[Positive Date]]&lt;&gt;"",MONTH(DetailsTable[[#This Row],[Positive Date]])*28,""),"mmm")</f>
        <v/>
      </c>
      <c r="T254" s="19" t="str">
        <f>IF(DetailsTable[[#This Row],[Month]]&lt;&gt;"", _xlfn.CONCAT(DetailsTable[[#This Row],[Month]],"-",DetailsTable[[#This Row],[Year]]),"")</f>
        <v/>
      </c>
      <c r="U254" s="19" t="str">
        <f>IF(DetailsTable[[#This Row],[Positive Date]]&lt;&gt;"",IF(DetailsTable[[#This Row],[Recovered Date]]&lt;&gt;"",DATEDIF(DetailsTable[[#This Row],[Positive Date]],DetailsTable[[#This Row],[Recovered Date]],"D"),""),"")</f>
        <v/>
      </c>
      <c r="V254" s="19" t="str">
        <f>IF(DetailsTable[[#This Row],[Age]]&lt;&gt;"", VLOOKUP(ROUNDDOWN(DetailsTable[[#This Row],[Age]],-1)+1,AgeBandBasedDetails[[Start Age]:[Age Band]],3,FALSE),"")</f>
        <v/>
      </c>
    </row>
    <row r="255" spans="1:22" x14ac:dyDescent="0.25">
      <c r="A255" s="6" t="str">
        <f>IF(DetailsTable[[#This Row],[Person Name]]&lt;&gt;"",A254+1,"")</f>
        <v/>
      </c>
      <c r="B255" s="3"/>
      <c r="C255" s="3"/>
      <c r="D255" s="16"/>
      <c r="E255" s="3"/>
      <c r="F255" s="16"/>
      <c r="G255" s="16"/>
      <c r="H255" s="16"/>
      <c r="I255" s="16"/>
      <c r="J255" s="16"/>
      <c r="K255" s="16"/>
      <c r="L255" s="46"/>
      <c r="M255" s="40" t="str">
        <f>IF(DetailsTable[[#This Row],[Positive Date]]&lt;&gt;"", IF(DetailsTable[[#This Row],[Recovered Date]]="",IF(DetailsTable[[#This Row],[Deceased Date]]="","Yes","No"),"No"),"")</f>
        <v/>
      </c>
      <c r="N255" s="50" t="str">
        <f>IF(DetailsTable[[#This Row],[Flat No.]]&lt;&gt;"", VLOOKUP(DetailsTable[[#This Row],[Flat No.]],FlatsMappingTable[],4,FALSE),"")</f>
        <v/>
      </c>
      <c r="O255" s="22" t="str">
        <f>IF(DetailsTable[[#This Row],[Flat No.]]&lt;&gt;"", VLOOKUP(DetailsTable[[#This Row],[Flat No.]],FlatsMappingTable[],2,FALSE),"")</f>
        <v/>
      </c>
      <c r="P255" s="22" t="str">
        <f>IF(DetailsTable[[#This Row],[Flat No.]]&lt;&gt;"", VLOOKUP(DetailsTable[[#This Row],[Flat No.]],FlatsMappingTable[],3,FALSE),"")</f>
        <v/>
      </c>
      <c r="Q255" s="22" t="str">
        <f>IF(DetailsTable[[#This Row],[DOB]]&lt;&gt;"",IF(DetailsTable[[#This Row],[Positive Date]]&lt;&gt;"",DATEDIF(DetailsTable[[#This Row],[DOB]],DetailsTable[[#This Row],[Positive Date]],"Y"),""),"")</f>
        <v/>
      </c>
      <c r="R255" s="22" t="str">
        <f>IF(DetailsTable[[#This Row],[Positive Date]]&lt;&gt;"",YEAR(DetailsTable[[#This Row],[Positive Date]]),"")</f>
        <v/>
      </c>
      <c r="S255" s="19" t="str">
        <f>TEXT(IF(DetailsTable[[#This Row],[Positive Date]]&lt;&gt;"",MONTH(DetailsTable[[#This Row],[Positive Date]])*28,""),"mmm")</f>
        <v/>
      </c>
      <c r="T255" s="19" t="str">
        <f>IF(DetailsTable[[#This Row],[Month]]&lt;&gt;"", _xlfn.CONCAT(DetailsTable[[#This Row],[Month]],"-",DetailsTable[[#This Row],[Year]]),"")</f>
        <v/>
      </c>
      <c r="U255" s="19" t="str">
        <f>IF(DetailsTable[[#This Row],[Positive Date]]&lt;&gt;"",IF(DetailsTable[[#This Row],[Recovered Date]]&lt;&gt;"",DATEDIF(DetailsTable[[#This Row],[Positive Date]],DetailsTable[[#This Row],[Recovered Date]],"D"),""),"")</f>
        <v/>
      </c>
      <c r="V255" s="19" t="str">
        <f>IF(DetailsTable[[#This Row],[Age]]&lt;&gt;"", VLOOKUP(ROUNDDOWN(DetailsTable[[#This Row],[Age]],-1)+1,AgeBandBasedDetails[[Start Age]:[Age Band]],3,FALSE),"")</f>
        <v/>
      </c>
    </row>
    <row r="256" spans="1:22" x14ac:dyDescent="0.25">
      <c r="A256" s="6" t="str">
        <f>IF(DetailsTable[[#This Row],[Person Name]]&lt;&gt;"",A255+1,"")</f>
        <v/>
      </c>
      <c r="B256" s="3"/>
      <c r="C256" s="3"/>
      <c r="D256" s="16"/>
      <c r="E256" s="3"/>
      <c r="F256" s="16"/>
      <c r="G256" s="16"/>
      <c r="H256" s="16"/>
      <c r="I256" s="16"/>
      <c r="J256" s="16"/>
      <c r="K256" s="16"/>
      <c r="L256" s="46"/>
      <c r="M256" s="40" t="str">
        <f>IF(DetailsTable[[#This Row],[Positive Date]]&lt;&gt;"", IF(DetailsTable[[#This Row],[Recovered Date]]="",IF(DetailsTable[[#This Row],[Deceased Date]]="","Yes","No"),"No"),"")</f>
        <v/>
      </c>
      <c r="N256" s="50" t="str">
        <f>IF(DetailsTable[[#This Row],[Flat No.]]&lt;&gt;"", VLOOKUP(DetailsTable[[#This Row],[Flat No.]],FlatsMappingTable[],4,FALSE),"")</f>
        <v/>
      </c>
      <c r="O256" s="22" t="str">
        <f>IF(DetailsTable[[#This Row],[Flat No.]]&lt;&gt;"", VLOOKUP(DetailsTable[[#This Row],[Flat No.]],FlatsMappingTable[],2,FALSE),"")</f>
        <v/>
      </c>
      <c r="P256" s="22" t="str">
        <f>IF(DetailsTable[[#This Row],[Flat No.]]&lt;&gt;"", VLOOKUP(DetailsTable[[#This Row],[Flat No.]],FlatsMappingTable[],3,FALSE),"")</f>
        <v/>
      </c>
      <c r="Q256" s="22" t="str">
        <f>IF(DetailsTable[[#This Row],[DOB]]&lt;&gt;"",IF(DetailsTable[[#This Row],[Positive Date]]&lt;&gt;"",DATEDIF(DetailsTable[[#This Row],[DOB]],DetailsTable[[#This Row],[Positive Date]],"Y"),""),"")</f>
        <v/>
      </c>
      <c r="R256" s="22" t="str">
        <f>IF(DetailsTable[[#This Row],[Positive Date]]&lt;&gt;"",YEAR(DetailsTable[[#This Row],[Positive Date]]),"")</f>
        <v/>
      </c>
      <c r="S256" s="19" t="str">
        <f>TEXT(IF(DetailsTable[[#This Row],[Positive Date]]&lt;&gt;"",MONTH(DetailsTable[[#This Row],[Positive Date]])*28,""),"mmm")</f>
        <v/>
      </c>
      <c r="T256" s="19" t="str">
        <f>IF(DetailsTable[[#This Row],[Month]]&lt;&gt;"", _xlfn.CONCAT(DetailsTable[[#This Row],[Month]],"-",DetailsTable[[#This Row],[Year]]),"")</f>
        <v/>
      </c>
      <c r="U256" s="19" t="str">
        <f>IF(DetailsTable[[#This Row],[Positive Date]]&lt;&gt;"",IF(DetailsTable[[#This Row],[Recovered Date]]&lt;&gt;"",DATEDIF(DetailsTable[[#This Row],[Positive Date]],DetailsTable[[#This Row],[Recovered Date]],"D"),""),"")</f>
        <v/>
      </c>
      <c r="V256" s="19" t="str">
        <f>IF(DetailsTable[[#This Row],[Age]]&lt;&gt;"", VLOOKUP(ROUNDDOWN(DetailsTable[[#This Row],[Age]],-1)+1,AgeBandBasedDetails[[Start Age]:[Age Band]],3,FALSE),"")</f>
        <v/>
      </c>
    </row>
    <row r="257" spans="1:22" x14ac:dyDescent="0.25">
      <c r="A257" s="6" t="str">
        <f>IF(DetailsTable[[#This Row],[Person Name]]&lt;&gt;"",A256+1,"")</f>
        <v/>
      </c>
      <c r="B257" s="3"/>
      <c r="C257" s="3"/>
      <c r="D257" s="16"/>
      <c r="E257" s="3"/>
      <c r="F257" s="16"/>
      <c r="G257" s="16"/>
      <c r="H257" s="16"/>
      <c r="I257" s="16"/>
      <c r="J257" s="16"/>
      <c r="K257" s="16"/>
      <c r="L257" s="46"/>
      <c r="M257" s="40" t="str">
        <f>IF(DetailsTable[[#This Row],[Positive Date]]&lt;&gt;"", IF(DetailsTable[[#This Row],[Recovered Date]]="",IF(DetailsTable[[#This Row],[Deceased Date]]="","Yes","No"),"No"),"")</f>
        <v/>
      </c>
      <c r="N257" s="50" t="str">
        <f>IF(DetailsTable[[#This Row],[Flat No.]]&lt;&gt;"", VLOOKUP(DetailsTable[[#This Row],[Flat No.]],FlatsMappingTable[],4,FALSE),"")</f>
        <v/>
      </c>
      <c r="O257" s="22" t="str">
        <f>IF(DetailsTable[[#This Row],[Flat No.]]&lt;&gt;"", VLOOKUP(DetailsTable[[#This Row],[Flat No.]],FlatsMappingTable[],2,FALSE),"")</f>
        <v/>
      </c>
      <c r="P257" s="22" t="str">
        <f>IF(DetailsTable[[#This Row],[Flat No.]]&lt;&gt;"", VLOOKUP(DetailsTable[[#This Row],[Flat No.]],FlatsMappingTable[],3,FALSE),"")</f>
        <v/>
      </c>
      <c r="Q257" s="22" t="str">
        <f>IF(DetailsTable[[#This Row],[DOB]]&lt;&gt;"",IF(DetailsTable[[#This Row],[Positive Date]]&lt;&gt;"",DATEDIF(DetailsTable[[#This Row],[DOB]],DetailsTable[[#This Row],[Positive Date]],"Y"),""),"")</f>
        <v/>
      </c>
      <c r="R257" s="22" t="str">
        <f>IF(DetailsTable[[#This Row],[Positive Date]]&lt;&gt;"",YEAR(DetailsTable[[#This Row],[Positive Date]]),"")</f>
        <v/>
      </c>
      <c r="S257" s="19" t="str">
        <f>TEXT(IF(DetailsTable[[#This Row],[Positive Date]]&lt;&gt;"",MONTH(DetailsTable[[#This Row],[Positive Date]])*28,""),"mmm")</f>
        <v/>
      </c>
      <c r="T257" s="19" t="str">
        <f>IF(DetailsTable[[#This Row],[Month]]&lt;&gt;"", _xlfn.CONCAT(DetailsTable[[#This Row],[Month]],"-",DetailsTable[[#This Row],[Year]]),"")</f>
        <v/>
      </c>
      <c r="U257" s="19" t="str">
        <f>IF(DetailsTable[[#This Row],[Positive Date]]&lt;&gt;"",IF(DetailsTable[[#This Row],[Recovered Date]]&lt;&gt;"",DATEDIF(DetailsTable[[#This Row],[Positive Date]],DetailsTable[[#This Row],[Recovered Date]],"D"),""),"")</f>
        <v/>
      </c>
      <c r="V257" s="19" t="str">
        <f>IF(DetailsTable[[#This Row],[Age]]&lt;&gt;"", VLOOKUP(ROUNDDOWN(DetailsTable[[#This Row],[Age]],-1)+1,AgeBandBasedDetails[[Start Age]:[Age Band]],3,FALSE),"")</f>
        <v/>
      </c>
    </row>
    <row r="258" spans="1:22" x14ac:dyDescent="0.25">
      <c r="A258" s="6" t="str">
        <f>IF(DetailsTable[[#This Row],[Person Name]]&lt;&gt;"",A257+1,"")</f>
        <v/>
      </c>
      <c r="B258" s="3"/>
      <c r="C258" s="3"/>
      <c r="D258" s="16"/>
      <c r="E258" s="3"/>
      <c r="F258" s="16"/>
      <c r="G258" s="16"/>
      <c r="H258" s="16"/>
      <c r="I258" s="16"/>
      <c r="J258" s="16"/>
      <c r="K258" s="16"/>
      <c r="L258" s="46"/>
      <c r="M258" s="40" t="str">
        <f>IF(DetailsTable[[#This Row],[Positive Date]]&lt;&gt;"", IF(DetailsTable[[#This Row],[Recovered Date]]="",IF(DetailsTable[[#This Row],[Deceased Date]]="","Yes","No"),"No"),"")</f>
        <v/>
      </c>
      <c r="N258" s="50" t="str">
        <f>IF(DetailsTable[[#This Row],[Flat No.]]&lt;&gt;"", VLOOKUP(DetailsTable[[#This Row],[Flat No.]],FlatsMappingTable[],4,FALSE),"")</f>
        <v/>
      </c>
      <c r="O258" s="22" t="str">
        <f>IF(DetailsTable[[#This Row],[Flat No.]]&lt;&gt;"", VLOOKUP(DetailsTable[[#This Row],[Flat No.]],FlatsMappingTable[],2,FALSE),"")</f>
        <v/>
      </c>
      <c r="P258" s="22" t="str">
        <f>IF(DetailsTable[[#This Row],[Flat No.]]&lt;&gt;"", VLOOKUP(DetailsTable[[#This Row],[Flat No.]],FlatsMappingTable[],3,FALSE),"")</f>
        <v/>
      </c>
      <c r="Q258" s="22" t="str">
        <f>IF(DetailsTable[[#This Row],[DOB]]&lt;&gt;"",IF(DetailsTable[[#This Row],[Positive Date]]&lt;&gt;"",DATEDIF(DetailsTable[[#This Row],[DOB]],DetailsTable[[#This Row],[Positive Date]],"Y"),""),"")</f>
        <v/>
      </c>
      <c r="R258" s="22" t="str">
        <f>IF(DetailsTable[[#This Row],[Positive Date]]&lt;&gt;"",YEAR(DetailsTable[[#This Row],[Positive Date]]),"")</f>
        <v/>
      </c>
      <c r="S258" s="19" t="str">
        <f>TEXT(IF(DetailsTable[[#This Row],[Positive Date]]&lt;&gt;"",MONTH(DetailsTable[[#This Row],[Positive Date]])*28,""),"mmm")</f>
        <v/>
      </c>
      <c r="T258" s="19" t="str">
        <f>IF(DetailsTable[[#This Row],[Month]]&lt;&gt;"", _xlfn.CONCAT(DetailsTable[[#This Row],[Month]],"-",DetailsTable[[#This Row],[Year]]),"")</f>
        <v/>
      </c>
      <c r="U258" s="19" t="str">
        <f>IF(DetailsTable[[#This Row],[Positive Date]]&lt;&gt;"",IF(DetailsTable[[#This Row],[Recovered Date]]&lt;&gt;"",DATEDIF(DetailsTable[[#This Row],[Positive Date]],DetailsTable[[#This Row],[Recovered Date]],"D"),""),"")</f>
        <v/>
      </c>
      <c r="V258" s="19" t="str">
        <f>IF(DetailsTable[[#This Row],[Age]]&lt;&gt;"", VLOOKUP(ROUNDDOWN(DetailsTable[[#This Row],[Age]],-1)+1,AgeBandBasedDetails[[Start Age]:[Age Band]],3,FALSE),"")</f>
        <v/>
      </c>
    </row>
    <row r="259" spans="1:22" x14ac:dyDescent="0.25">
      <c r="A259" s="6" t="str">
        <f>IF(DetailsTable[[#This Row],[Person Name]]&lt;&gt;"",A258+1,"")</f>
        <v/>
      </c>
      <c r="B259" s="3"/>
      <c r="C259" s="3"/>
      <c r="D259" s="16"/>
      <c r="E259" s="3"/>
      <c r="F259" s="16"/>
      <c r="G259" s="16"/>
      <c r="H259" s="16"/>
      <c r="I259" s="16"/>
      <c r="J259" s="16"/>
      <c r="K259" s="16"/>
      <c r="L259" s="46"/>
      <c r="M259" s="40" t="str">
        <f>IF(DetailsTable[[#This Row],[Positive Date]]&lt;&gt;"", IF(DetailsTable[[#This Row],[Recovered Date]]="",IF(DetailsTable[[#This Row],[Deceased Date]]="","Yes","No"),"No"),"")</f>
        <v/>
      </c>
      <c r="N259" s="50" t="str">
        <f>IF(DetailsTable[[#This Row],[Flat No.]]&lt;&gt;"", VLOOKUP(DetailsTable[[#This Row],[Flat No.]],FlatsMappingTable[],4,FALSE),"")</f>
        <v/>
      </c>
      <c r="O259" s="22" t="str">
        <f>IF(DetailsTable[[#This Row],[Flat No.]]&lt;&gt;"", VLOOKUP(DetailsTable[[#This Row],[Flat No.]],FlatsMappingTable[],2,FALSE),"")</f>
        <v/>
      </c>
      <c r="P259" s="22" t="str">
        <f>IF(DetailsTable[[#This Row],[Flat No.]]&lt;&gt;"", VLOOKUP(DetailsTable[[#This Row],[Flat No.]],FlatsMappingTable[],3,FALSE),"")</f>
        <v/>
      </c>
      <c r="Q259" s="22" t="str">
        <f>IF(DetailsTable[[#This Row],[DOB]]&lt;&gt;"",IF(DetailsTable[[#This Row],[Positive Date]]&lt;&gt;"",DATEDIF(DetailsTable[[#This Row],[DOB]],DetailsTable[[#This Row],[Positive Date]],"Y"),""),"")</f>
        <v/>
      </c>
      <c r="R259" s="22" t="str">
        <f>IF(DetailsTable[[#This Row],[Positive Date]]&lt;&gt;"",YEAR(DetailsTable[[#This Row],[Positive Date]]),"")</f>
        <v/>
      </c>
      <c r="S259" s="19" t="str">
        <f>TEXT(IF(DetailsTable[[#This Row],[Positive Date]]&lt;&gt;"",MONTH(DetailsTable[[#This Row],[Positive Date]])*28,""),"mmm")</f>
        <v/>
      </c>
      <c r="T259" s="19" t="str">
        <f>IF(DetailsTable[[#This Row],[Month]]&lt;&gt;"", _xlfn.CONCAT(DetailsTable[[#This Row],[Month]],"-",DetailsTable[[#This Row],[Year]]),"")</f>
        <v/>
      </c>
      <c r="U259" s="19" t="str">
        <f>IF(DetailsTable[[#This Row],[Positive Date]]&lt;&gt;"",IF(DetailsTable[[#This Row],[Recovered Date]]&lt;&gt;"",DATEDIF(DetailsTable[[#This Row],[Positive Date]],DetailsTable[[#This Row],[Recovered Date]],"D"),""),"")</f>
        <v/>
      </c>
      <c r="V259" s="19" t="str">
        <f>IF(DetailsTable[[#This Row],[Age]]&lt;&gt;"", VLOOKUP(ROUNDDOWN(DetailsTable[[#This Row],[Age]],-1)+1,AgeBandBasedDetails[[Start Age]:[Age Band]],3,FALSE),"")</f>
        <v/>
      </c>
    </row>
    <row r="260" spans="1:22" x14ac:dyDescent="0.25">
      <c r="A260" s="6" t="str">
        <f>IF(DetailsTable[[#This Row],[Person Name]]&lt;&gt;"",A259+1,"")</f>
        <v/>
      </c>
      <c r="B260" s="3"/>
      <c r="C260" s="3"/>
      <c r="D260" s="16"/>
      <c r="E260" s="3"/>
      <c r="F260" s="16"/>
      <c r="G260" s="16"/>
      <c r="H260" s="16"/>
      <c r="I260" s="16"/>
      <c r="J260" s="16"/>
      <c r="K260" s="16"/>
      <c r="L260" s="46"/>
      <c r="M260" s="40" t="str">
        <f>IF(DetailsTable[[#This Row],[Positive Date]]&lt;&gt;"", IF(DetailsTable[[#This Row],[Recovered Date]]="",IF(DetailsTable[[#This Row],[Deceased Date]]="","Yes","No"),"No"),"")</f>
        <v/>
      </c>
      <c r="N260" s="50" t="str">
        <f>IF(DetailsTable[[#This Row],[Flat No.]]&lt;&gt;"", VLOOKUP(DetailsTable[[#This Row],[Flat No.]],FlatsMappingTable[],4,FALSE),"")</f>
        <v/>
      </c>
      <c r="O260" s="22" t="str">
        <f>IF(DetailsTable[[#This Row],[Flat No.]]&lt;&gt;"", VLOOKUP(DetailsTable[[#This Row],[Flat No.]],FlatsMappingTable[],2,FALSE),"")</f>
        <v/>
      </c>
      <c r="P260" s="22" t="str">
        <f>IF(DetailsTable[[#This Row],[Flat No.]]&lt;&gt;"", VLOOKUP(DetailsTable[[#This Row],[Flat No.]],FlatsMappingTable[],3,FALSE),"")</f>
        <v/>
      </c>
      <c r="Q260" s="22" t="str">
        <f>IF(DetailsTable[[#This Row],[DOB]]&lt;&gt;"",IF(DetailsTable[[#This Row],[Positive Date]]&lt;&gt;"",DATEDIF(DetailsTable[[#This Row],[DOB]],DetailsTable[[#This Row],[Positive Date]],"Y"),""),"")</f>
        <v/>
      </c>
      <c r="R260" s="22" t="str">
        <f>IF(DetailsTable[[#This Row],[Positive Date]]&lt;&gt;"",YEAR(DetailsTable[[#This Row],[Positive Date]]),"")</f>
        <v/>
      </c>
      <c r="S260" s="19" t="str">
        <f>TEXT(IF(DetailsTable[[#This Row],[Positive Date]]&lt;&gt;"",MONTH(DetailsTable[[#This Row],[Positive Date]])*28,""),"mmm")</f>
        <v/>
      </c>
      <c r="T260" s="19" t="str">
        <f>IF(DetailsTable[[#This Row],[Month]]&lt;&gt;"", _xlfn.CONCAT(DetailsTable[[#This Row],[Month]],"-",DetailsTable[[#This Row],[Year]]),"")</f>
        <v/>
      </c>
      <c r="U260" s="19" t="str">
        <f>IF(DetailsTable[[#This Row],[Positive Date]]&lt;&gt;"",IF(DetailsTable[[#This Row],[Recovered Date]]&lt;&gt;"",DATEDIF(DetailsTable[[#This Row],[Positive Date]],DetailsTable[[#This Row],[Recovered Date]],"D"),""),"")</f>
        <v/>
      </c>
      <c r="V260" s="19" t="str">
        <f>IF(DetailsTable[[#This Row],[Age]]&lt;&gt;"", VLOOKUP(ROUNDDOWN(DetailsTable[[#This Row],[Age]],-1)+1,AgeBandBasedDetails[[Start Age]:[Age Band]],3,FALSE),"")</f>
        <v/>
      </c>
    </row>
    <row r="261" spans="1:22" x14ac:dyDescent="0.25">
      <c r="A261" s="6" t="str">
        <f>IF(DetailsTable[[#This Row],[Person Name]]&lt;&gt;"",A260+1,"")</f>
        <v/>
      </c>
      <c r="B261" s="3"/>
      <c r="C261" s="3"/>
      <c r="D261" s="16"/>
      <c r="E261" s="3"/>
      <c r="F261" s="16"/>
      <c r="G261" s="16"/>
      <c r="H261" s="16"/>
      <c r="I261" s="16"/>
      <c r="J261" s="16"/>
      <c r="K261" s="16"/>
      <c r="L261" s="46"/>
      <c r="M261" s="40" t="str">
        <f>IF(DetailsTable[[#This Row],[Positive Date]]&lt;&gt;"", IF(DetailsTable[[#This Row],[Recovered Date]]="",IF(DetailsTable[[#This Row],[Deceased Date]]="","Yes","No"),"No"),"")</f>
        <v/>
      </c>
      <c r="N261" s="50" t="str">
        <f>IF(DetailsTable[[#This Row],[Flat No.]]&lt;&gt;"", VLOOKUP(DetailsTable[[#This Row],[Flat No.]],FlatsMappingTable[],4,FALSE),"")</f>
        <v/>
      </c>
      <c r="O261" s="22" t="str">
        <f>IF(DetailsTable[[#This Row],[Flat No.]]&lt;&gt;"", VLOOKUP(DetailsTable[[#This Row],[Flat No.]],FlatsMappingTable[],2,FALSE),"")</f>
        <v/>
      </c>
      <c r="P261" s="22" t="str">
        <f>IF(DetailsTable[[#This Row],[Flat No.]]&lt;&gt;"", VLOOKUP(DetailsTable[[#This Row],[Flat No.]],FlatsMappingTable[],3,FALSE),"")</f>
        <v/>
      </c>
      <c r="Q261" s="22" t="str">
        <f>IF(DetailsTable[[#This Row],[DOB]]&lt;&gt;"",IF(DetailsTable[[#This Row],[Positive Date]]&lt;&gt;"",DATEDIF(DetailsTable[[#This Row],[DOB]],DetailsTable[[#This Row],[Positive Date]],"Y"),""),"")</f>
        <v/>
      </c>
      <c r="R261" s="22" t="str">
        <f>IF(DetailsTable[[#This Row],[Positive Date]]&lt;&gt;"",YEAR(DetailsTable[[#This Row],[Positive Date]]),"")</f>
        <v/>
      </c>
      <c r="S261" s="19" t="str">
        <f>TEXT(IF(DetailsTable[[#This Row],[Positive Date]]&lt;&gt;"",MONTH(DetailsTable[[#This Row],[Positive Date]])*28,""),"mmm")</f>
        <v/>
      </c>
      <c r="T261" s="19" t="str">
        <f>IF(DetailsTable[[#This Row],[Month]]&lt;&gt;"", _xlfn.CONCAT(DetailsTable[[#This Row],[Month]],"-",DetailsTable[[#This Row],[Year]]),"")</f>
        <v/>
      </c>
      <c r="U261" s="19" t="str">
        <f>IF(DetailsTable[[#This Row],[Positive Date]]&lt;&gt;"",IF(DetailsTable[[#This Row],[Recovered Date]]&lt;&gt;"",DATEDIF(DetailsTable[[#This Row],[Positive Date]],DetailsTable[[#This Row],[Recovered Date]],"D"),""),"")</f>
        <v/>
      </c>
      <c r="V261" s="19" t="str">
        <f>IF(DetailsTable[[#This Row],[Age]]&lt;&gt;"", VLOOKUP(ROUNDDOWN(DetailsTable[[#This Row],[Age]],-1)+1,AgeBandBasedDetails[[Start Age]:[Age Band]],3,FALSE),"")</f>
        <v/>
      </c>
    </row>
    <row r="262" spans="1:22" x14ac:dyDescent="0.25">
      <c r="A262" s="6" t="str">
        <f>IF(DetailsTable[[#This Row],[Person Name]]&lt;&gt;"",A261+1,"")</f>
        <v/>
      </c>
      <c r="B262" s="3"/>
      <c r="C262" s="3"/>
      <c r="D262" s="16"/>
      <c r="E262" s="3"/>
      <c r="F262" s="16"/>
      <c r="G262" s="16"/>
      <c r="H262" s="16"/>
      <c r="I262" s="16"/>
      <c r="J262" s="16"/>
      <c r="K262" s="16"/>
      <c r="L262" s="46"/>
      <c r="M262" s="40" t="str">
        <f>IF(DetailsTable[[#This Row],[Positive Date]]&lt;&gt;"", IF(DetailsTable[[#This Row],[Recovered Date]]="",IF(DetailsTable[[#This Row],[Deceased Date]]="","Yes","No"),"No"),"")</f>
        <v/>
      </c>
      <c r="N262" s="50" t="str">
        <f>IF(DetailsTable[[#This Row],[Flat No.]]&lt;&gt;"", VLOOKUP(DetailsTable[[#This Row],[Flat No.]],FlatsMappingTable[],4,FALSE),"")</f>
        <v/>
      </c>
      <c r="O262" s="22" t="str">
        <f>IF(DetailsTable[[#This Row],[Flat No.]]&lt;&gt;"", VLOOKUP(DetailsTable[[#This Row],[Flat No.]],FlatsMappingTable[],2,FALSE),"")</f>
        <v/>
      </c>
      <c r="P262" s="22" t="str">
        <f>IF(DetailsTable[[#This Row],[Flat No.]]&lt;&gt;"", VLOOKUP(DetailsTable[[#This Row],[Flat No.]],FlatsMappingTable[],3,FALSE),"")</f>
        <v/>
      </c>
      <c r="Q262" s="22" t="str">
        <f>IF(DetailsTable[[#This Row],[DOB]]&lt;&gt;"",IF(DetailsTable[[#This Row],[Positive Date]]&lt;&gt;"",DATEDIF(DetailsTable[[#This Row],[DOB]],DetailsTable[[#This Row],[Positive Date]],"Y"),""),"")</f>
        <v/>
      </c>
      <c r="R262" s="22" t="str">
        <f>IF(DetailsTable[[#This Row],[Positive Date]]&lt;&gt;"",YEAR(DetailsTable[[#This Row],[Positive Date]]),"")</f>
        <v/>
      </c>
      <c r="S262" s="19" t="str">
        <f>TEXT(IF(DetailsTable[[#This Row],[Positive Date]]&lt;&gt;"",MONTH(DetailsTable[[#This Row],[Positive Date]])*28,""),"mmm")</f>
        <v/>
      </c>
      <c r="T262" s="19" t="str">
        <f>IF(DetailsTable[[#This Row],[Month]]&lt;&gt;"", _xlfn.CONCAT(DetailsTable[[#This Row],[Month]],"-",DetailsTable[[#This Row],[Year]]),"")</f>
        <v/>
      </c>
      <c r="U262" s="19" t="str">
        <f>IF(DetailsTable[[#This Row],[Positive Date]]&lt;&gt;"",IF(DetailsTable[[#This Row],[Recovered Date]]&lt;&gt;"",DATEDIF(DetailsTable[[#This Row],[Positive Date]],DetailsTable[[#This Row],[Recovered Date]],"D"),""),"")</f>
        <v/>
      </c>
      <c r="V262" s="19" t="str">
        <f>IF(DetailsTable[[#This Row],[Age]]&lt;&gt;"", VLOOKUP(ROUNDDOWN(DetailsTable[[#This Row],[Age]],-1)+1,AgeBandBasedDetails[[Start Age]:[Age Band]],3,FALSE),"")</f>
        <v/>
      </c>
    </row>
    <row r="263" spans="1:22" x14ac:dyDescent="0.25">
      <c r="A263" s="6" t="str">
        <f>IF(DetailsTable[[#This Row],[Person Name]]&lt;&gt;"",A262+1,"")</f>
        <v/>
      </c>
      <c r="B263" s="3"/>
      <c r="C263" s="3"/>
      <c r="D263" s="16"/>
      <c r="E263" s="3"/>
      <c r="F263" s="16"/>
      <c r="G263" s="16"/>
      <c r="H263" s="16"/>
      <c r="I263" s="16"/>
      <c r="J263" s="16"/>
      <c r="K263" s="16"/>
      <c r="L263" s="46"/>
      <c r="M263" s="40" t="str">
        <f>IF(DetailsTable[[#This Row],[Positive Date]]&lt;&gt;"", IF(DetailsTable[[#This Row],[Recovered Date]]="",IF(DetailsTable[[#This Row],[Deceased Date]]="","Yes","No"),"No"),"")</f>
        <v/>
      </c>
      <c r="N263" s="50" t="str">
        <f>IF(DetailsTable[[#This Row],[Flat No.]]&lt;&gt;"", VLOOKUP(DetailsTable[[#This Row],[Flat No.]],FlatsMappingTable[],4,FALSE),"")</f>
        <v/>
      </c>
      <c r="O263" s="22" t="str">
        <f>IF(DetailsTable[[#This Row],[Flat No.]]&lt;&gt;"", VLOOKUP(DetailsTable[[#This Row],[Flat No.]],FlatsMappingTable[],2,FALSE),"")</f>
        <v/>
      </c>
      <c r="P263" s="22" t="str">
        <f>IF(DetailsTable[[#This Row],[Flat No.]]&lt;&gt;"", VLOOKUP(DetailsTable[[#This Row],[Flat No.]],FlatsMappingTable[],3,FALSE),"")</f>
        <v/>
      </c>
      <c r="Q263" s="22" t="str">
        <f>IF(DetailsTable[[#This Row],[DOB]]&lt;&gt;"",IF(DetailsTable[[#This Row],[Positive Date]]&lt;&gt;"",DATEDIF(DetailsTable[[#This Row],[DOB]],DetailsTable[[#This Row],[Positive Date]],"Y"),""),"")</f>
        <v/>
      </c>
      <c r="R263" s="22" t="str">
        <f>IF(DetailsTable[[#This Row],[Positive Date]]&lt;&gt;"",YEAR(DetailsTable[[#This Row],[Positive Date]]),"")</f>
        <v/>
      </c>
      <c r="S263" s="19" t="str">
        <f>TEXT(IF(DetailsTable[[#This Row],[Positive Date]]&lt;&gt;"",MONTH(DetailsTable[[#This Row],[Positive Date]])*28,""),"mmm")</f>
        <v/>
      </c>
      <c r="T263" s="19" t="str">
        <f>IF(DetailsTable[[#This Row],[Month]]&lt;&gt;"", _xlfn.CONCAT(DetailsTable[[#This Row],[Month]],"-",DetailsTable[[#This Row],[Year]]),"")</f>
        <v/>
      </c>
      <c r="U263" s="19" t="str">
        <f>IF(DetailsTable[[#This Row],[Positive Date]]&lt;&gt;"",IF(DetailsTable[[#This Row],[Recovered Date]]&lt;&gt;"",DATEDIF(DetailsTable[[#This Row],[Positive Date]],DetailsTable[[#This Row],[Recovered Date]],"D"),""),"")</f>
        <v/>
      </c>
      <c r="V263" s="19" t="str">
        <f>IF(DetailsTable[[#This Row],[Age]]&lt;&gt;"", VLOOKUP(ROUNDDOWN(DetailsTable[[#This Row],[Age]],-1)+1,AgeBandBasedDetails[[Start Age]:[Age Band]],3,FALSE),"")</f>
        <v/>
      </c>
    </row>
    <row r="264" spans="1:22" x14ac:dyDescent="0.25">
      <c r="A264" s="6" t="str">
        <f>IF(DetailsTable[[#This Row],[Person Name]]&lt;&gt;"",A263+1,"")</f>
        <v/>
      </c>
      <c r="B264" s="3"/>
      <c r="C264" s="3"/>
      <c r="D264" s="16"/>
      <c r="E264" s="3"/>
      <c r="F264" s="16"/>
      <c r="G264" s="16"/>
      <c r="H264" s="16"/>
      <c r="I264" s="16"/>
      <c r="J264" s="16"/>
      <c r="K264" s="16"/>
      <c r="L264" s="46"/>
      <c r="M264" s="40" t="str">
        <f>IF(DetailsTable[[#This Row],[Positive Date]]&lt;&gt;"", IF(DetailsTable[[#This Row],[Recovered Date]]="",IF(DetailsTable[[#This Row],[Deceased Date]]="","Yes","No"),"No"),"")</f>
        <v/>
      </c>
      <c r="N264" s="50" t="str">
        <f>IF(DetailsTable[[#This Row],[Flat No.]]&lt;&gt;"", VLOOKUP(DetailsTable[[#This Row],[Flat No.]],FlatsMappingTable[],4,FALSE),"")</f>
        <v/>
      </c>
      <c r="O264" s="22" t="str">
        <f>IF(DetailsTable[[#This Row],[Flat No.]]&lt;&gt;"", VLOOKUP(DetailsTable[[#This Row],[Flat No.]],FlatsMappingTable[],2,FALSE),"")</f>
        <v/>
      </c>
      <c r="P264" s="22" t="str">
        <f>IF(DetailsTable[[#This Row],[Flat No.]]&lt;&gt;"", VLOOKUP(DetailsTable[[#This Row],[Flat No.]],FlatsMappingTable[],3,FALSE),"")</f>
        <v/>
      </c>
      <c r="Q264" s="22" t="str">
        <f>IF(DetailsTable[[#This Row],[DOB]]&lt;&gt;"",IF(DetailsTable[[#This Row],[Positive Date]]&lt;&gt;"",DATEDIF(DetailsTable[[#This Row],[DOB]],DetailsTable[[#This Row],[Positive Date]],"Y"),""),"")</f>
        <v/>
      </c>
      <c r="R264" s="22" t="str">
        <f>IF(DetailsTable[[#This Row],[Positive Date]]&lt;&gt;"",YEAR(DetailsTable[[#This Row],[Positive Date]]),"")</f>
        <v/>
      </c>
      <c r="S264" s="19" t="str">
        <f>TEXT(IF(DetailsTable[[#This Row],[Positive Date]]&lt;&gt;"",MONTH(DetailsTable[[#This Row],[Positive Date]])*28,""),"mmm")</f>
        <v/>
      </c>
      <c r="T264" s="19" t="str">
        <f>IF(DetailsTable[[#This Row],[Month]]&lt;&gt;"", _xlfn.CONCAT(DetailsTable[[#This Row],[Month]],"-",DetailsTable[[#This Row],[Year]]),"")</f>
        <v/>
      </c>
      <c r="U264" s="19" t="str">
        <f>IF(DetailsTable[[#This Row],[Positive Date]]&lt;&gt;"",IF(DetailsTable[[#This Row],[Recovered Date]]&lt;&gt;"",DATEDIF(DetailsTable[[#This Row],[Positive Date]],DetailsTable[[#This Row],[Recovered Date]],"D"),""),"")</f>
        <v/>
      </c>
      <c r="V264" s="19" t="str">
        <f>IF(DetailsTable[[#This Row],[Age]]&lt;&gt;"", VLOOKUP(ROUNDDOWN(DetailsTable[[#This Row],[Age]],-1)+1,AgeBandBasedDetails[[Start Age]:[Age Band]],3,FALSE),"")</f>
        <v/>
      </c>
    </row>
    <row r="265" spans="1:22" x14ac:dyDescent="0.25">
      <c r="A265" s="6" t="str">
        <f>IF(DetailsTable[[#This Row],[Person Name]]&lt;&gt;"",A264+1,"")</f>
        <v/>
      </c>
      <c r="B265" s="3"/>
      <c r="C265" s="3"/>
      <c r="D265" s="16"/>
      <c r="E265" s="3"/>
      <c r="F265" s="16"/>
      <c r="G265" s="16"/>
      <c r="H265" s="16"/>
      <c r="I265" s="16"/>
      <c r="J265" s="16"/>
      <c r="K265" s="16"/>
      <c r="L265" s="46"/>
      <c r="M265" s="40" t="str">
        <f>IF(DetailsTable[[#This Row],[Positive Date]]&lt;&gt;"", IF(DetailsTable[[#This Row],[Recovered Date]]="",IF(DetailsTable[[#This Row],[Deceased Date]]="","Yes","No"),"No"),"")</f>
        <v/>
      </c>
      <c r="N265" s="50" t="str">
        <f>IF(DetailsTable[[#This Row],[Flat No.]]&lt;&gt;"", VLOOKUP(DetailsTable[[#This Row],[Flat No.]],FlatsMappingTable[],4,FALSE),"")</f>
        <v/>
      </c>
      <c r="O265" s="22" t="str">
        <f>IF(DetailsTable[[#This Row],[Flat No.]]&lt;&gt;"", VLOOKUP(DetailsTable[[#This Row],[Flat No.]],FlatsMappingTable[],2,FALSE),"")</f>
        <v/>
      </c>
      <c r="P265" s="22" t="str">
        <f>IF(DetailsTable[[#This Row],[Flat No.]]&lt;&gt;"", VLOOKUP(DetailsTable[[#This Row],[Flat No.]],FlatsMappingTable[],3,FALSE),"")</f>
        <v/>
      </c>
      <c r="Q265" s="22" t="str">
        <f>IF(DetailsTable[[#This Row],[DOB]]&lt;&gt;"",IF(DetailsTable[[#This Row],[Positive Date]]&lt;&gt;"",DATEDIF(DetailsTable[[#This Row],[DOB]],DetailsTable[[#This Row],[Positive Date]],"Y"),""),"")</f>
        <v/>
      </c>
      <c r="R265" s="22" t="str">
        <f>IF(DetailsTable[[#This Row],[Positive Date]]&lt;&gt;"",YEAR(DetailsTable[[#This Row],[Positive Date]]),"")</f>
        <v/>
      </c>
      <c r="S265" s="19" t="str">
        <f>TEXT(IF(DetailsTable[[#This Row],[Positive Date]]&lt;&gt;"",MONTH(DetailsTable[[#This Row],[Positive Date]])*28,""),"mmm")</f>
        <v/>
      </c>
      <c r="T265" s="19" t="str">
        <f>IF(DetailsTable[[#This Row],[Month]]&lt;&gt;"", _xlfn.CONCAT(DetailsTable[[#This Row],[Month]],"-",DetailsTable[[#This Row],[Year]]),"")</f>
        <v/>
      </c>
      <c r="U265" s="19" t="str">
        <f>IF(DetailsTable[[#This Row],[Positive Date]]&lt;&gt;"",IF(DetailsTable[[#This Row],[Recovered Date]]&lt;&gt;"",DATEDIF(DetailsTable[[#This Row],[Positive Date]],DetailsTable[[#This Row],[Recovered Date]],"D"),""),"")</f>
        <v/>
      </c>
      <c r="V265" s="19" t="str">
        <f>IF(DetailsTable[[#This Row],[Age]]&lt;&gt;"", VLOOKUP(ROUNDDOWN(DetailsTable[[#This Row],[Age]],-1)+1,AgeBandBasedDetails[[Start Age]:[Age Band]],3,FALSE),"")</f>
        <v/>
      </c>
    </row>
    <row r="266" spans="1:22" x14ac:dyDescent="0.25">
      <c r="A266" s="6" t="str">
        <f>IF(DetailsTable[[#This Row],[Person Name]]&lt;&gt;"",A265+1,"")</f>
        <v/>
      </c>
      <c r="B266" s="3"/>
      <c r="C266" s="3"/>
      <c r="D266" s="16"/>
      <c r="E266" s="3"/>
      <c r="F266" s="16"/>
      <c r="G266" s="16"/>
      <c r="H266" s="16"/>
      <c r="I266" s="16"/>
      <c r="J266" s="16"/>
      <c r="K266" s="16"/>
      <c r="L266" s="46"/>
      <c r="M266" s="40" t="str">
        <f>IF(DetailsTable[[#This Row],[Positive Date]]&lt;&gt;"", IF(DetailsTable[[#This Row],[Recovered Date]]="",IF(DetailsTable[[#This Row],[Deceased Date]]="","Yes","No"),"No"),"")</f>
        <v/>
      </c>
      <c r="N266" s="50" t="str">
        <f>IF(DetailsTable[[#This Row],[Flat No.]]&lt;&gt;"", VLOOKUP(DetailsTable[[#This Row],[Flat No.]],FlatsMappingTable[],4,FALSE),"")</f>
        <v/>
      </c>
      <c r="O266" s="22" t="str">
        <f>IF(DetailsTable[[#This Row],[Flat No.]]&lt;&gt;"", VLOOKUP(DetailsTable[[#This Row],[Flat No.]],FlatsMappingTable[],2,FALSE),"")</f>
        <v/>
      </c>
      <c r="P266" s="22" t="str">
        <f>IF(DetailsTable[[#This Row],[Flat No.]]&lt;&gt;"", VLOOKUP(DetailsTable[[#This Row],[Flat No.]],FlatsMappingTable[],3,FALSE),"")</f>
        <v/>
      </c>
      <c r="Q266" s="22" t="str">
        <f>IF(DetailsTable[[#This Row],[DOB]]&lt;&gt;"",IF(DetailsTable[[#This Row],[Positive Date]]&lt;&gt;"",DATEDIF(DetailsTable[[#This Row],[DOB]],DetailsTable[[#This Row],[Positive Date]],"Y"),""),"")</f>
        <v/>
      </c>
      <c r="R266" s="22" t="str">
        <f>IF(DetailsTable[[#This Row],[Positive Date]]&lt;&gt;"",YEAR(DetailsTable[[#This Row],[Positive Date]]),"")</f>
        <v/>
      </c>
      <c r="S266" s="19" t="str">
        <f>TEXT(IF(DetailsTable[[#This Row],[Positive Date]]&lt;&gt;"",MONTH(DetailsTable[[#This Row],[Positive Date]])*28,""),"mmm")</f>
        <v/>
      </c>
      <c r="T266" s="19" t="str">
        <f>IF(DetailsTable[[#This Row],[Month]]&lt;&gt;"", _xlfn.CONCAT(DetailsTable[[#This Row],[Month]],"-",DetailsTable[[#This Row],[Year]]),"")</f>
        <v/>
      </c>
      <c r="U266" s="19" t="str">
        <f>IF(DetailsTable[[#This Row],[Positive Date]]&lt;&gt;"",IF(DetailsTable[[#This Row],[Recovered Date]]&lt;&gt;"",DATEDIF(DetailsTable[[#This Row],[Positive Date]],DetailsTable[[#This Row],[Recovered Date]],"D"),""),"")</f>
        <v/>
      </c>
      <c r="V266" s="19" t="str">
        <f>IF(DetailsTable[[#This Row],[Age]]&lt;&gt;"", VLOOKUP(ROUNDDOWN(DetailsTable[[#This Row],[Age]],-1)+1,AgeBandBasedDetails[[Start Age]:[Age Band]],3,FALSE),"")</f>
        <v/>
      </c>
    </row>
    <row r="267" spans="1:22" x14ac:dyDescent="0.25">
      <c r="A267" s="6" t="str">
        <f>IF(DetailsTable[[#This Row],[Person Name]]&lt;&gt;"",A266+1,"")</f>
        <v/>
      </c>
      <c r="B267" s="3"/>
      <c r="C267" s="3"/>
      <c r="D267" s="16"/>
      <c r="E267" s="3"/>
      <c r="F267" s="16"/>
      <c r="G267" s="16"/>
      <c r="H267" s="16"/>
      <c r="I267" s="16"/>
      <c r="J267" s="16"/>
      <c r="K267" s="16"/>
      <c r="L267" s="46"/>
      <c r="M267" s="40" t="str">
        <f>IF(DetailsTable[[#This Row],[Positive Date]]&lt;&gt;"", IF(DetailsTable[[#This Row],[Recovered Date]]="",IF(DetailsTable[[#This Row],[Deceased Date]]="","Yes","No"),"No"),"")</f>
        <v/>
      </c>
      <c r="N267" s="50" t="str">
        <f>IF(DetailsTable[[#This Row],[Flat No.]]&lt;&gt;"", VLOOKUP(DetailsTable[[#This Row],[Flat No.]],FlatsMappingTable[],4,FALSE),"")</f>
        <v/>
      </c>
      <c r="O267" s="22" t="str">
        <f>IF(DetailsTable[[#This Row],[Flat No.]]&lt;&gt;"", VLOOKUP(DetailsTable[[#This Row],[Flat No.]],FlatsMappingTable[],2,FALSE),"")</f>
        <v/>
      </c>
      <c r="P267" s="22" t="str">
        <f>IF(DetailsTable[[#This Row],[Flat No.]]&lt;&gt;"", VLOOKUP(DetailsTable[[#This Row],[Flat No.]],FlatsMappingTable[],3,FALSE),"")</f>
        <v/>
      </c>
      <c r="Q267" s="22" t="str">
        <f>IF(DetailsTable[[#This Row],[DOB]]&lt;&gt;"",IF(DetailsTable[[#This Row],[Positive Date]]&lt;&gt;"",DATEDIF(DetailsTable[[#This Row],[DOB]],DetailsTable[[#This Row],[Positive Date]],"Y"),""),"")</f>
        <v/>
      </c>
      <c r="R267" s="22" t="str">
        <f>IF(DetailsTable[[#This Row],[Positive Date]]&lt;&gt;"",YEAR(DetailsTable[[#This Row],[Positive Date]]),"")</f>
        <v/>
      </c>
      <c r="S267" s="19" t="str">
        <f>TEXT(IF(DetailsTable[[#This Row],[Positive Date]]&lt;&gt;"",MONTH(DetailsTable[[#This Row],[Positive Date]])*28,""),"mmm")</f>
        <v/>
      </c>
      <c r="T267" s="19" t="str">
        <f>IF(DetailsTable[[#This Row],[Month]]&lt;&gt;"", _xlfn.CONCAT(DetailsTable[[#This Row],[Month]],"-",DetailsTable[[#This Row],[Year]]),"")</f>
        <v/>
      </c>
      <c r="U267" s="19" t="str">
        <f>IF(DetailsTable[[#This Row],[Positive Date]]&lt;&gt;"",IF(DetailsTable[[#This Row],[Recovered Date]]&lt;&gt;"",DATEDIF(DetailsTable[[#This Row],[Positive Date]],DetailsTable[[#This Row],[Recovered Date]],"D"),""),"")</f>
        <v/>
      </c>
      <c r="V267" s="19" t="str">
        <f>IF(DetailsTable[[#This Row],[Age]]&lt;&gt;"", VLOOKUP(ROUNDDOWN(DetailsTable[[#This Row],[Age]],-1)+1,AgeBandBasedDetails[[Start Age]:[Age Band]],3,FALSE),"")</f>
        <v/>
      </c>
    </row>
    <row r="268" spans="1:22" x14ac:dyDescent="0.25">
      <c r="A268" s="6" t="str">
        <f>IF(DetailsTable[[#This Row],[Person Name]]&lt;&gt;"",A267+1,"")</f>
        <v/>
      </c>
      <c r="B268" s="3"/>
      <c r="C268" s="3"/>
      <c r="D268" s="16"/>
      <c r="E268" s="3"/>
      <c r="F268" s="16"/>
      <c r="G268" s="16"/>
      <c r="H268" s="16"/>
      <c r="I268" s="16"/>
      <c r="J268" s="16"/>
      <c r="K268" s="16"/>
      <c r="L268" s="46"/>
      <c r="M268" s="40" t="str">
        <f>IF(DetailsTable[[#This Row],[Positive Date]]&lt;&gt;"", IF(DetailsTable[[#This Row],[Recovered Date]]="",IF(DetailsTable[[#This Row],[Deceased Date]]="","Yes","No"),"No"),"")</f>
        <v/>
      </c>
      <c r="N268" s="50" t="str">
        <f>IF(DetailsTable[[#This Row],[Flat No.]]&lt;&gt;"", VLOOKUP(DetailsTable[[#This Row],[Flat No.]],FlatsMappingTable[],4,FALSE),"")</f>
        <v/>
      </c>
      <c r="O268" s="22" t="str">
        <f>IF(DetailsTable[[#This Row],[Flat No.]]&lt;&gt;"", VLOOKUP(DetailsTable[[#This Row],[Flat No.]],FlatsMappingTable[],2,FALSE),"")</f>
        <v/>
      </c>
      <c r="P268" s="22" t="str">
        <f>IF(DetailsTable[[#This Row],[Flat No.]]&lt;&gt;"", VLOOKUP(DetailsTable[[#This Row],[Flat No.]],FlatsMappingTable[],3,FALSE),"")</f>
        <v/>
      </c>
      <c r="Q268" s="22" t="str">
        <f>IF(DetailsTable[[#This Row],[DOB]]&lt;&gt;"",IF(DetailsTable[[#This Row],[Positive Date]]&lt;&gt;"",DATEDIF(DetailsTable[[#This Row],[DOB]],DetailsTable[[#This Row],[Positive Date]],"Y"),""),"")</f>
        <v/>
      </c>
      <c r="R268" s="22" t="str">
        <f>IF(DetailsTable[[#This Row],[Positive Date]]&lt;&gt;"",YEAR(DetailsTable[[#This Row],[Positive Date]]),"")</f>
        <v/>
      </c>
      <c r="S268" s="19" t="str">
        <f>TEXT(IF(DetailsTable[[#This Row],[Positive Date]]&lt;&gt;"",MONTH(DetailsTable[[#This Row],[Positive Date]])*28,""),"mmm")</f>
        <v/>
      </c>
      <c r="T268" s="19" t="str">
        <f>IF(DetailsTable[[#This Row],[Month]]&lt;&gt;"", _xlfn.CONCAT(DetailsTable[[#This Row],[Month]],"-",DetailsTable[[#This Row],[Year]]),"")</f>
        <v/>
      </c>
      <c r="U268" s="19" t="str">
        <f>IF(DetailsTable[[#This Row],[Positive Date]]&lt;&gt;"",IF(DetailsTable[[#This Row],[Recovered Date]]&lt;&gt;"",DATEDIF(DetailsTable[[#This Row],[Positive Date]],DetailsTable[[#This Row],[Recovered Date]],"D"),""),"")</f>
        <v/>
      </c>
      <c r="V268" s="19" t="str">
        <f>IF(DetailsTable[[#This Row],[Age]]&lt;&gt;"", VLOOKUP(ROUNDDOWN(DetailsTable[[#This Row],[Age]],-1)+1,AgeBandBasedDetails[[Start Age]:[Age Band]],3,FALSE),"")</f>
        <v/>
      </c>
    </row>
    <row r="269" spans="1:22" x14ac:dyDescent="0.25">
      <c r="A269" s="6" t="str">
        <f>IF(DetailsTable[[#This Row],[Person Name]]&lt;&gt;"",A268+1,"")</f>
        <v/>
      </c>
      <c r="B269" s="3"/>
      <c r="C269" s="3"/>
      <c r="D269" s="16"/>
      <c r="E269" s="3"/>
      <c r="F269" s="16"/>
      <c r="G269" s="16"/>
      <c r="H269" s="16"/>
      <c r="I269" s="16"/>
      <c r="J269" s="16"/>
      <c r="K269" s="16"/>
      <c r="L269" s="46"/>
      <c r="M269" s="40" t="str">
        <f>IF(DetailsTable[[#This Row],[Positive Date]]&lt;&gt;"", IF(DetailsTable[[#This Row],[Recovered Date]]="",IF(DetailsTable[[#This Row],[Deceased Date]]="","Yes","No"),"No"),"")</f>
        <v/>
      </c>
      <c r="N269" s="50" t="str">
        <f>IF(DetailsTable[[#This Row],[Flat No.]]&lt;&gt;"", VLOOKUP(DetailsTable[[#This Row],[Flat No.]],FlatsMappingTable[],4,FALSE),"")</f>
        <v/>
      </c>
      <c r="O269" s="22" t="str">
        <f>IF(DetailsTable[[#This Row],[Flat No.]]&lt;&gt;"", VLOOKUP(DetailsTable[[#This Row],[Flat No.]],FlatsMappingTable[],2,FALSE),"")</f>
        <v/>
      </c>
      <c r="P269" s="22" t="str">
        <f>IF(DetailsTable[[#This Row],[Flat No.]]&lt;&gt;"", VLOOKUP(DetailsTable[[#This Row],[Flat No.]],FlatsMappingTable[],3,FALSE),"")</f>
        <v/>
      </c>
      <c r="Q269" s="22" t="str">
        <f>IF(DetailsTable[[#This Row],[DOB]]&lt;&gt;"",IF(DetailsTable[[#This Row],[Positive Date]]&lt;&gt;"",DATEDIF(DetailsTable[[#This Row],[DOB]],DetailsTable[[#This Row],[Positive Date]],"Y"),""),"")</f>
        <v/>
      </c>
      <c r="R269" s="22" t="str">
        <f>IF(DetailsTable[[#This Row],[Positive Date]]&lt;&gt;"",YEAR(DetailsTable[[#This Row],[Positive Date]]),"")</f>
        <v/>
      </c>
      <c r="S269" s="19" t="str">
        <f>TEXT(IF(DetailsTable[[#This Row],[Positive Date]]&lt;&gt;"",MONTH(DetailsTable[[#This Row],[Positive Date]])*28,""),"mmm")</f>
        <v/>
      </c>
      <c r="T269" s="19" t="str">
        <f>IF(DetailsTable[[#This Row],[Month]]&lt;&gt;"", _xlfn.CONCAT(DetailsTable[[#This Row],[Month]],"-",DetailsTable[[#This Row],[Year]]),"")</f>
        <v/>
      </c>
      <c r="U269" s="19" t="str">
        <f>IF(DetailsTable[[#This Row],[Positive Date]]&lt;&gt;"",IF(DetailsTable[[#This Row],[Recovered Date]]&lt;&gt;"",DATEDIF(DetailsTable[[#This Row],[Positive Date]],DetailsTable[[#This Row],[Recovered Date]],"D"),""),"")</f>
        <v/>
      </c>
      <c r="V269" s="19" t="str">
        <f>IF(DetailsTable[[#This Row],[Age]]&lt;&gt;"", VLOOKUP(ROUNDDOWN(DetailsTable[[#This Row],[Age]],-1)+1,AgeBandBasedDetails[[Start Age]:[Age Band]],3,FALSE),"")</f>
        <v/>
      </c>
    </row>
    <row r="270" spans="1:22" x14ac:dyDescent="0.25">
      <c r="A270" s="6" t="str">
        <f>IF(DetailsTable[[#This Row],[Person Name]]&lt;&gt;"",A269+1,"")</f>
        <v/>
      </c>
      <c r="B270" s="3"/>
      <c r="C270" s="3"/>
      <c r="D270" s="16"/>
      <c r="E270" s="3"/>
      <c r="F270" s="16"/>
      <c r="G270" s="16"/>
      <c r="H270" s="16"/>
      <c r="I270" s="16"/>
      <c r="J270" s="16"/>
      <c r="K270" s="16"/>
      <c r="L270" s="46"/>
      <c r="M270" s="40" t="str">
        <f>IF(DetailsTable[[#This Row],[Positive Date]]&lt;&gt;"", IF(DetailsTable[[#This Row],[Recovered Date]]="",IF(DetailsTable[[#This Row],[Deceased Date]]="","Yes","No"),"No"),"")</f>
        <v/>
      </c>
      <c r="N270" s="50" t="str">
        <f>IF(DetailsTable[[#This Row],[Flat No.]]&lt;&gt;"", VLOOKUP(DetailsTable[[#This Row],[Flat No.]],FlatsMappingTable[],4,FALSE),"")</f>
        <v/>
      </c>
      <c r="O270" s="22" t="str">
        <f>IF(DetailsTable[[#This Row],[Flat No.]]&lt;&gt;"", VLOOKUP(DetailsTable[[#This Row],[Flat No.]],FlatsMappingTable[],2,FALSE),"")</f>
        <v/>
      </c>
      <c r="P270" s="22" t="str">
        <f>IF(DetailsTable[[#This Row],[Flat No.]]&lt;&gt;"", VLOOKUP(DetailsTable[[#This Row],[Flat No.]],FlatsMappingTable[],3,FALSE),"")</f>
        <v/>
      </c>
      <c r="Q270" s="22" t="str">
        <f>IF(DetailsTable[[#This Row],[DOB]]&lt;&gt;"",IF(DetailsTable[[#This Row],[Positive Date]]&lt;&gt;"",DATEDIF(DetailsTable[[#This Row],[DOB]],DetailsTable[[#This Row],[Positive Date]],"Y"),""),"")</f>
        <v/>
      </c>
      <c r="R270" s="22" t="str">
        <f>IF(DetailsTable[[#This Row],[Positive Date]]&lt;&gt;"",YEAR(DetailsTable[[#This Row],[Positive Date]]),"")</f>
        <v/>
      </c>
      <c r="S270" s="19" t="str">
        <f>TEXT(IF(DetailsTable[[#This Row],[Positive Date]]&lt;&gt;"",MONTH(DetailsTable[[#This Row],[Positive Date]])*28,""),"mmm")</f>
        <v/>
      </c>
      <c r="T270" s="19" t="str">
        <f>IF(DetailsTable[[#This Row],[Month]]&lt;&gt;"", _xlfn.CONCAT(DetailsTable[[#This Row],[Month]],"-",DetailsTable[[#This Row],[Year]]),"")</f>
        <v/>
      </c>
      <c r="U270" s="19" t="str">
        <f>IF(DetailsTable[[#This Row],[Positive Date]]&lt;&gt;"",IF(DetailsTable[[#This Row],[Recovered Date]]&lt;&gt;"",DATEDIF(DetailsTable[[#This Row],[Positive Date]],DetailsTable[[#This Row],[Recovered Date]],"D"),""),"")</f>
        <v/>
      </c>
      <c r="V270" s="19" t="str">
        <f>IF(DetailsTable[[#This Row],[Age]]&lt;&gt;"", VLOOKUP(ROUNDDOWN(DetailsTable[[#This Row],[Age]],-1)+1,AgeBandBasedDetails[[Start Age]:[Age Band]],3,FALSE),"")</f>
        <v/>
      </c>
    </row>
    <row r="271" spans="1:22" x14ac:dyDescent="0.25">
      <c r="A271" s="6" t="str">
        <f>IF(DetailsTable[[#This Row],[Person Name]]&lt;&gt;"",A270+1,"")</f>
        <v/>
      </c>
      <c r="B271" s="3"/>
      <c r="C271" s="3"/>
      <c r="D271" s="16"/>
      <c r="E271" s="3"/>
      <c r="F271" s="16"/>
      <c r="G271" s="16"/>
      <c r="H271" s="16"/>
      <c r="I271" s="16"/>
      <c r="J271" s="16"/>
      <c r="K271" s="16"/>
      <c r="L271" s="46"/>
      <c r="M271" s="40" t="str">
        <f>IF(DetailsTable[[#This Row],[Positive Date]]&lt;&gt;"", IF(DetailsTable[[#This Row],[Recovered Date]]="",IF(DetailsTable[[#This Row],[Deceased Date]]="","Yes","No"),"No"),"")</f>
        <v/>
      </c>
      <c r="N271" s="50" t="str">
        <f>IF(DetailsTable[[#This Row],[Flat No.]]&lt;&gt;"", VLOOKUP(DetailsTable[[#This Row],[Flat No.]],FlatsMappingTable[],4,FALSE),"")</f>
        <v/>
      </c>
      <c r="O271" s="22" t="str">
        <f>IF(DetailsTable[[#This Row],[Flat No.]]&lt;&gt;"", VLOOKUP(DetailsTable[[#This Row],[Flat No.]],FlatsMappingTable[],2,FALSE),"")</f>
        <v/>
      </c>
      <c r="P271" s="22" t="str">
        <f>IF(DetailsTable[[#This Row],[Flat No.]]&lt;&gt;"", VLOOKUP(DetailsTable[[#This Row],[Flat No.]],FlatsMappingTable[],3,FALSE),"")</f>
        <v/>
      </c>
      <c r="Q271" s="22" t="str">
        <f>IF(DetailsTable[[#This Row],[DOB]]&lt;&gt;"",IF(DetailsTable[[#This Row],[Positive Date]]&lt;&gt;"",DATEDIF(DetailsTable[[#This Row],[DOB]],DetailsTable[[#This Row],[Positive Date]],"Y"),""),"")</f>
        <v/>
      </c>
      <c r="R271" s="22" t="str">
        <f>IF(DetailsTable[[#This Row],[Positive Date]]&lt;&gt;"",YEAR(DetailsTable[[#This Row],[Positive Date]]),"")</f>
        <v/>
      </c>
      <c r="S271" s="19" t="str">
        <f>TEXT(IF(DetailsTable[[#This Row],[Positive Date]]&lt;&gt;"",MONTH(DetailsTable[[#This Row],[Positive Date]])*28,""),"mmm")</f>
        <v/>
      </c>
      <c r="T271" s="19" t="str">
        <f>IF(DetailsTable[[#This Row],[Month]]&lt;&gt;"", _xlfn.CONCAT(DetailsTable[[#This Row],[Month]],"-",DetailsTable[[#This Row],[Year]]),"")</f>
        <v/>
      </c>
      <c r="U271" s="19" t="str">
        <f>IF(DetailsTable[[#This Row],[Positive Date]]&lt;&gt;"",IF(DetailsTable[[#This Row],[Recovered Date]]&lt;&gt;"",DATEDIF(DetailsTable[[#This Row],[Positive Date]],DetailsTable[[#This Row],[Recovered Date]],"D"),""),"")</f>
        <v/>
      </c>
      <c r="V271" s="19" t="str">
        <f>IF(DetailsTable[[#This Row],[Age]]&lt;&gt;"", VLOOKUP(ROUNDDOWN(DetailsTable[[#This Row],[Age]],-1)+1,AgeBandBasedDetails[[Start Age]:[Age Band]],3,FALSE),"")</f>
        <v/>
      </c>
    </row>
    <row r="272" spans="1:22" x14ac:dyDescent="0.25">
      <c r="A272" s="6" t="str">
        <f>IF(DetailsTable[[#This Row],[Person Name]]&lt;&gt;"",A271+1,"")</f>
        <v/>
      </c>
      <c r="B272" s="3"/>
      <c r="C272" s="3"/>
      <c r="D272" s="16"/>
      <c r="E272" s="3"/>
      <c r="F272" s="16"/>
      <c r="G272" s="16"/>
      <c r="H272" s="16"/>
      <c r="I272" s="16"/>
      <c r="J272" s="16"/>
      <c r="K272" s="16"/>
      <c r="L272" s="46"/>
      <c r="M272" s="40" t="str">
        <f>IF(DetailsTable[[#This Row],[Positive Date]]&lt;&gt;"", IF(DetailsTable[[#This Row],[Recovered Date]]="",IF(DetailsTable[[#This Row],[Deceased Date]]="","Yes","No"),"No"),"")</f>
        <v/>
      </c>
      <c r="N272" s="50" t="str">
        <f>IF(DetailsTable[[#This Row],[Flat No.]]&lt;&gt;"", VLOOKUP(DetailsTable[[#This Row],[Flat No.]],FlatsMappingTable[],4,FALSE),"")</f>
        <v/>
      </c>
      <c r="O272" s="22" t="str">
        <f>IF(DetailsTable[[#This Row],[Flat No.]]&lt;&gt;"", VLOOKUP(DetailsTable[[#This Row],[Flat No.]],FlatsMappingTable[],2,FALSE),"")</f>
        <v/>
      </c>
      <c r="P272" s="22" t="str">
        <f>IF(DetailsTable[[#This Row],[Flat No.]]&lt;&gt;"", VLOOKUP(DetailsTable[[#This Row],[Flat No.]],FlatsMappingTable[],3,FALSE),"")</f>
        <v/>
      </c>
      <c r="Q272" s="22" t="str">
        <f>IF(DetailsTable[[#This Row],[DOB]]&lt;&gt;"",IF(DetailsTable[[#This Row],[Positive Date]]&lt;&gt;"",DATEDIF(DetailsTable[[#This Row],[DOB]],DetailsTable[[#This Row],[Positive Date]],"Y"),""),"")</f>
        <v/>
      </c>
      <c r="R272" s="22" t="str">
        <f>IF(DetailsTable[[#This Row],[Positive Date]]&lt;&gt;"",YEAR(DetailsTable[[#This Row],[Positive Date]]),"")</f>
        <v/>
      </c>
      <c r="S272" s="19" t="str">
        <f>TEXT(IF(DetailsTable[[#This Row],[Positive Date]]&lt;&gt;"",MONTH(DetailsTable[[#This Row],[Positive Date]])*28,""),"mmm")</f>
        <v/>
      </c>
      <c r="T272" s="19" t="str">
        <f>IF(DetailsTable[[#This Row],[Month]]&lt;&gt;"", _xlfn.CONCAT(DetailsTable[[#This Row],[Month]],"-",DetailsTable[[#This Row],[Year]]),"")</f>
        <v/>
      </c>
      <c r="U272" s="19" t="str">
        <f>IF(DetailsTable[[#This Row],[Positive Date]]&lt;&gt;"",IF(DetailsTable[[#This Row],[Recovered Date]]&lt;&gt;"",DATEDIF(DetailsTable[[#This Row],[Positive Date]],DetailsTable[[#This Row],[Recovered Date]],"D"),""),"")</f>
        <v/>
      </c>
      <c r="V272" s="19" t="str">
        <f>IF(DetailsTable[[#This Row],[Age]]&lt;&gt;"", VLOOKUP(ROUNDDOWN(DetailsTable[[#This Row],[Age]],-1)+1,AgeBandBasedDetails[[Start Age]:[Age Band]],3,FALSE),"")</f>
        <v/>
      </c>
    </row>
    <row r="273" spans="1:22" x14ac:dyDescent="0.25">
      <c r="A273" s="6" t="str">
        <f>IF(DetailsTable[[#This Row],[Person Name]]&lt;&gt;"",A272+1,"")</f>
        <v/>
      </c>
      <c r="B273" s="3"/>
      <c r="C273" s="3"/>
      <c r="D273" s="16"/>
      <c r="E273" s="3"/>
      <c r="F273" s="16"/>
      <c r="G273" s="16"/>
      <c r="H273" s="16"/>
      <c r="I273" s="16"/>
      <c r="J273" s="16"/>
      <c r="K273" s="16"/>
      <c r="L273" s="46"/>
      <c r="M273" s="40" t="str">
        <f>IF(DetailsTable[[#This Row],[Positive Date]]&lt;&gt;"", IF(DetailsTable[[#This Row],[Recovered Date]]="",IF(DetailsTable[[#This Row],[Deceased Date]]="","Yes","No"),"No"),"")</f>
        <v/>
      </c>
      <c r="N273" s="50" t="str">
        <f>IF(DetailsTable[[#This Row],[Flat No.]]&lt;&gt;"", VLOOKUP(DetailsTable[[#This Row],[Flat No.]],FlatsMappingTable[],4,FALSE),"")</f>
        <v/>
      </c>
      <c r="O273" s="22" t="str">
        <f>IF(DetailsTable[[#This Row],[Flat No.]]&lt;&gt;"", VLOOKUP(DetailsTable[[#This Row],[Flat No.]],FlatsMappingTable[],2,FALSE),"")</f>
        <v/>
      </c>
      <c r="P273" s="22" t="str">
        <f>IF(DetailsTable[[#This Row],[Flat No.]]&lt;&gt;"", VLOOKUP(DetailsTable[[#This Row],[Flat No.]],FlatsMappingTable[],3,FALSE),"")</f>
        <v/>
      </c>
      <c r="Q273" s="22" t="str">
        <f>IF(DetailsTable[[#This Row],[DOB]]&lt;&gt;"",IF(DetailsTable[[#This Row],[Positive Date]]&lt;&gt;"",DATEDIF(DetailsTable[[#This Row],[DOB]],DetailsTable[[#This Row],[Positive Date]],"Y"),""),"")</f>
        <v/>
      </c>
      <c r="R273" s="22" t="str">
        <f>IF(DetailsTable[[#This Row],[Positive Date]]&lt;&gt;"",YEAR(DetailsTable[[#This Row],[Positive Date]]),"")</f>
        <v/>
      </c>
      <c r="S273" s="19" t="str">
        <f>TEXT(IF(DetailsTable[[#This Row],[Positive Date]]&lt;&gt;"",MONTH(DetailsTable[[#This Row],[Positive Date]])*28,""),"mmm")</f>
        <v/>
      </c>
      <c r="T273" s="19" t="str">
        <f>IF(DetailsTable[[#This Row],[Month]]&lt;&gt;"", _xlfn.CONCAT(DetailsTable[[#This Row],[Month]],"-",DetailsTable[[#This Row],[Year]]),"")</f>
        <v/>
      </c>
      <c r="U273" s="19" t="str">
        <f>IF(DetailsTable[[#This Row],[Positive Date]]&lt;&gt;"",IF(DetailsTable[[#This Row],[Recovered Date]]&lt;&gt;"",DATEDIF(DetailsTable[[#This Row],[Positive Date]],DetailsTable[[#This Row],[Recovered Date]],"D"),""),"")</f>
        <v/>
      </c>
      <c r="V273" s="19" t="str">
        <f>IF(DetailsTable[[#This Row],[Age]]&lt;&gt;"", VLOOKUP(ROUNDDOWN(DetailsTable[[#This Row],[Age]],-1)+1,AgeBandBasedDetails[[Start Age]:[Age Band]],3,FALSE),"")</f>
        <v/>
      </c>
    </row>
    <row r="274" spans="1:22" x14ac:dyDescent="0.25">
      <c r="A274" s="6" t="str">
        <f>IF(DetailsTable[[#This Row],[Person Name]]&lt;&gt;"",A273+1,"")</f>
        <v/>
      </c>
      <c r="B274" s="3"/>
      <c r="C274" s="3"/>
      <c r="D274" s="16"/>
      <c r="E274" s="3"/>
      <c r="F274" s="16"/>
      <c r="G274" s="16"/>
      <c r="H274" s="16"/>
      <c r="I274" s="16"/>
      <c r="J274" s="16"/>
      <c r="K274" s="16"/>
      <c r="L274" s="46"/>
      <c r="M274" s="40" t="str">
        <f>IF(DetailsTable[[#This Row],[Positive Date]]&lt;&gt;"", IF(DetailsTable[[#This Row],[Recovered Date]]="",IF(DetailsTable[[#This Row],[Deceased Date]]="","Yes","No"),"No"),"")</f>
        <v/>
      </c>
      <c r="N274" s="50" t="str">
        <f>IF(DetailsTable[[#This Row],[Flat No.]]&lt;&gt;"", VLOOKUP(DetailsTable[[#This Row],[Flat No.]],FlatsMappingTable[],4,FALSE),"")</f>
        <v/>
      </c>
      <c r="O274" s="22" t="str">
        <f>IF(DetailsTable[[#This Row],[Flat No.]]&lt;&gt;"", VLOOKUP(DetailsTable[[#This Row],[Flat No.]],FlatsMappingTable[],2,FALSE),"")</f>
        <v/>
      </c>
      <c r="P274" s="22" t="str">
        <f>IF(DetailsTable[[#This Row],[Flat No.]]&lt;&gt;"", VLOOKUP(DetailsTable[[#This Row],[Flat No.]],FlatsMappingTable[],3,FALSE),"")</f>
        <v/>
      </c>
      <c r="Q274" s="22" t="str">
        <f>IF(DetailsTable[[#This Row],[DOB]]&lt;&gt;"",IF(DetailsTable[[#This Row],[Positive Date]]&lt;&gt;"",DATEDIF(DetailsTable[[#This Row],[DOB]],DetailsTable[[#This Row],[Positive Date]],"Y"),""),"")</f>
        <v/>
      </c>
      <c r="R274" s="22" t="str">
        <f>IF(DetailsTable[[#This Row],[Positive Date]]&lt;&gt;"",YEAR(DetailsTable[[#This Row],[Positive Date]]),"")</f>
        <v/>
      </c>
      <c r="S274" s="19" t="str">
        <f>TEXT(IF(DetailsTable[[#This Row],[Positive Date]]&lt;&gt;"",MONTH(DetailsTable[[#This Row],[Positive Date]])*28,""),"mmm")</f>
        <v/>
      </c>
      <c r="T274" s="19" t="str">
        <f>IF(DetailsTable[[#This Row],[Month]]&lt;&gt;"", _xlfn.CONCAT(DetailsTable[[#This Row],[Month]],"-",DetailsTable[[#This Row],[Year]]),"")</f>
        <v/>
      </c>
      <c r="U274" s="19" t="str">
        <f>IF(DetailsTable[[#This Row],[Positive Date]]&lt;&gt;"",IF(DetailsTable[[#This Row],[Recovered Date]]&lt;&gt;"",DATEDIF(DetailsTable[[#This Row],[Positive Date]],DetailsTable[[#This Row],[Recovered Date]],"D"),""),"")</f>
        <v/>
      </c>
      <c r="V274" s="19" t="str">
        <f>IF(DetailsTable[[#This Row],[Age]]&lt;&gt;"", VLOOKUP(ROUNDDOWN(DetailsTable[[#This Row],[Age]],-1)+1,AgeBandBasedDetails[[Start Age]:[Age Band]],3,FALSE),"")</f>
        <v/>
      </c>
    </row>
    <row r="275" spans="1:22" x14ac:dyDescent="0.25">
      <c r="A275" s="6" t="str">
        <f>IF(DetailsTable[[#This Row],[Person Name]]&lt;&gt;"",A274+1,"")</f>
        <v/>
      </c>
      <c r="B275" s="3"/>
      <c r="C275" s="3"/>
      <c r="D275" s="16"/>
      <c r="E275" s="3"/>
      <c r="F275" s="16"/>
      <c r="G275" s="16"/>
      <c r="H275" s="16"/>
      <c r="I275" s="16"/>
      <c r="J275" s="16"/>
      <c r="K275" s="16"/>
      <c r="L275" s="46"/>
      <c r="M275" s="40" t="str">
        <f>IF(DetailsTable[[#This Row],[Positive Date]]&lt;&gt;"", IF(DetailsTable[[#This Row],[Recovered Date]]="",IF(DetailsTable[[#This Row],[Deceased Date]]="","Yes","No"),"No"),"")</f>
        <v/>
      </c>
      <c r="N275" s="50" t="str">
        <f>IF(DetailsTable[[#This Row],[Flat No.]]&lt;&gt;"", VLOOKUP(DetailsTable[[#This Row],[Flat No.]],FlatsMappingTable[],4,FALSE),"")</f>
        <v/>
      </c>
      <c r="O275" s="22" t="str">
        <f>IF(DetailsTable[[#This Row],[Flat No.]]&lt;&gt;"", VLOOKUP(DetailsTable[[#This Row],[Flat No.]],FlatsMappingTable[],2,FALSE),"")</f>
        <v/>
      </c>
      <c r="P275" s="22" t="str">
        <f>IF(DetailsTable[[#This Row],[Flat No.]]&lt;&gt;"", VLOOKUP(DetailsTable[[#This Row],[Flat No.]],FlatsMappingTable[],3,FALSE),"")</f>
        <v/>
      </c>
      <c r="Q275" s="22" t="str">
        <f>IF(DetailsTable[[#This Row],[DOB]]&lt;&gt;"",IF(DetailsTable[[#This Row],[Positive Date]]&lt;&gt;"",DATEDIF(DetailsTable[[#This Row],[DOB]],DetailsTable[[#This Row],[Positive Date]],"Y"),""),"")</f>
        <v/>
      </c>
      <c r="R275" s="22" t="str">
        <f>IF(DetailsTable[[#This Row],[Positive Date]]&lt;&gt;"",YEAR(DetailsTable[[#This Row],[Positive Date]]),"")</f>
        <v/>
      </c>
      <c r="S275" s="19" t="str">
        <f>TEXT(IF(DetailsTable[[#This Row],[Positive Date]]&lt;&gt;"",MONTH(DetailsTable[[#This Row],[Positive Date]])*28,""),"mmm")</f>
        <v/>
      </c>
      <c r="T275" s="19" t="str">
        <f>IF(DetailsTable[[#This Row],[Month]]&lt;&gt;"", _xlfn.CONCAT(DetailsTable[[#This Row],[Month]],"-",DetailsTable[[#This Row],[Year]]),"")</f>
        <v/>
      </c>
      <c r="U275" s="19" t="str">
        <f>IF(DetailsTable[[#This Row],[Positive Date]]&lt;&gt;"",IF(DetailsTable[[#This Row],[Recovered Date]]&lt;&gt;"",DATEDIF(DetailsTable[[#This Row],[Positive Date]],DetailsTable[[#This Row],[Recovered Date]],"D"),""),"")</f>
        <v/>
      </c>
      <c r="V275" s="19" t="str">
        <f>IF(DetailsTable[[#This Row],[Age]]&lt;&gt;"", VLOOKUP(ROUNDDOWN(DetailsTable[[#This Row],[Age]],-1)+1,AgeBandBasedDetails[[Start Age]:[Age Band]],3,FALSE),"")</f>
        <v/>
      </c>
    </row>
    <row r="276" spans="1:22" x14ac:dyDescent="0.25">
      <c r="A276" s="6" t="str">
        <f>IF(DetailsTable[[#This Row],[Person Name]]&lt;&gt;"",A275+1,"")</f>
        <v/>
      </c>
      <c r="B276" s="3"/>
      <c r="C276" s="3"/>
      <c r="D276" s="16"/>
      <c r="E276" s="3"/>
      <c r="F276" s="16"/>
      <c r="G276" s="16"/>
      <c r="H276" s="16"/>
      <c r="I276" s="16"/>
      <c r="J276" s="16"/>
      <c r="K276" s="16"/>
      <c r="L276" s="46"/>
      <c r="M276" s="40" t="str">
        <f>IF(DetailsTable[[#This Row],[Positive Date]]&lt;&gt;"", IF(DetailsTable[[#This Row],[Recovered Date]]="",IF(DetailsTable[[#This Row],[Deceased Date]]="","Yes","No"),"No"),"")</f>
        <v/>
      </c>
      <c r="N276" s="50" t="str">
        <f>IF(DetailsTable[[#This Row],[Flat No.]]&lt;&gt;"", VLOOKUP(DetailsTable[[#This Row],[Flat No.]],FlatsMappingTable[],4,FALSE),"")</f>
        <v/>
      </c>
      <c r="O276" s="22" t="str">
        <f>IF(DetailsTable[[#This Row],[Flat No.]]&lt;&gt;"", VLOOKUP(DetailsTable[[#This Row],[Flat No.]],FlatsMappingTable[],2,FALSE),"")</f>
        <v/>
      </c>
      <c r="P276" s="22" t="str">
        <f>IF(DetailsTable[[#This Row],[Flat No.]]&lt;&gt;"", VLOOKUP(DetailsTable[[#This Row],[Flat No.]],FlatsMappingTable[],3,FALSE),"")</f>
        <v/>
      </c>
      <c r="Q276" s="22" t="str">
        <f>IF(DetailsTable[[#This Row],[DOB]]&lt;&gt;"",IF(DetailsTable[[#This Row],[Positive Date]]&lt;&gt;"",DATEDIF(DetailsTable[[#This Row],[DOB]],DetailsTable[[#This Row],[Positive Date]],"Y"),""),"")</f>
        <v/>
      </c>
      <c r="R276" s="22" t="str">
        <f>IF(DetailsTable[[#This Row],[Positive Date]]&lt;&gt;"",YEAR(DetailsTable[[#This Row],[Positive Date]]),"")</f>
        <v/>
      </c>
      <c r="S276" s="19" t="str">
        <f>TEXT(IF(DetailsTable[[#This Row],[Positive Date]]&lt;&gt;"",MONTH(DetailsTable[[#This Row],[Positive Date]])*28,""),"mmm")</f>
        <v/>
      </c>
      <c r="T276" s="19" t="str">
        <f>IF(DetailsTable[[#This Row],[Month]]&lt;&gt;"", _xlfn.CONCAT(DetailsTable[[#This Row],[Month]],"-",DetailsTable[[#This Row],[Year]]),"")</f>
        <v/>
      </c>
      <c r="U276" s="19" t="str">
        <f>IF(DetailsTable[[#This Row],[Positive Date]]&lt;&gt;"",IF(DetailsTable[[#This Row],[Recovered Date]]&lt;&gt;"",DATEDIF(DetailsTable[[#This Row],[Positive Date]],DetailsTable[[#This Row],[Recovered Date]],"D"),""),"")</f>
        <v/>
      </c>
      <c r="V276" s="19" t="str">
        <f>IF(DetailsTable[[#This Row],[Age]]&lt;&gt;"", VLOOKUP(ROUNDDOWN(DetailsTable[[#This Row],[Age]],-1)+1,AgeBandBasedDetails[[Start Age]:[Age Band]],3,FALSE),"")</f>
        <v/>
      </c>
    </row>
    <row r="277" spans="1:22" x14ac:dyDescent="0.25">
      <c r="A277" s="6" t="str">
        <f>IF(DetailsTable[[#This Row],[Person Name]]&lt;&gt;"",A276+1,"")</f>
        <v/>
      </c>
      <c r="B277" s="3"/>
      <c r="C277" s="3"/>
      <c r="D277" s="16"/>
      <c r="E277" s="3"/>
      <c r="F277" s="16"/>
      <c r="G277" s="16"/>
      <c r="H277" s="16"/>
      <c r="I277" s="16"/>
      <c r="J277" s="16"/>
      <c r="K277" s="16"/>
      <c r="L277" s="46"/>
      <c r="M277" s="40" t="str">
        <f>IF(DetailsTable[[#This Row],[Positive Date]]&lt;&gt;"", IF(DetailsTable[[#This Row],[Recovered Date]]="",IF(DetailsTable[[#This Row],[Deceased Date]]="","Yes","No"),"No"),"")</f>
        <v/>
      </c>
      <c r="N277" s="50" t="str">
        <f>IF(DetailsTable[[#This Row],[Flat No.]]&lt;&gt;"", VLOOKUP(DetailsTable[[#This Row],[Flat No.]],FlatsMappingTable[],4,FALSE),"")</f>
        <v/>
      </c>
      <c r="O277" s="22" t="str">
        <f>IF(DetailsTable[[#This Row],[Flat No.]]&lt;&gt;"", VLOOKUP(DetailsTable[[#This Row],[Flat No.]],FlatsMappingTable[],2,FALSE),"")</f>
        <v/>
      </c>
      <c r="P277" s="22" t="str">
        <f>IF(DetailsTable[[#This Row],[Flat No.]]&lt;&gt;"", VLOOKUP(DetailsTable[[#This Row],[Flat No.]],FlatsMappingTable[],3,FALSE),"")</f>
        <v/>
      </c>
      <c r="Q277" s="22" t="str">
        <f>IF(DetailsTable[[#This Row],[DOB]]&lt;&gt;"",IF(DetailsTable[[#This Row],[Positive Date]]&lt;&gt;"",DATEDIF(DetailsTable[[#This Row],[DOB]],DetailsTable[[#This Row],[Positive Date]],"Y"),""),"")</f>
        <v/>
      </c>
      <c r="R277" s="22" t="str">
        <f>IF(DetailsTable[[#This Row],[Positive Date]]&lt;&gt;"",YEAR(DetailsTable[[#This Row],[Positive Date]]),"")</f>
        <v/>
      </c>
      <c r="S277" s="19" t="str">
        <f>TEXT(IF(DetailsTable[[#This Row],[Positive Date]]&lt;&gt;"",MONTH(DetailsTable[[#This Row],[Positive Date]])*28,""),"mmm")</f>
        <v/>
      </c>
      <c r="T277" s="19" t="str">
        <f>IF(DetailsTable[[#This Row],[Month]]&lt;&gt;"", _xlfn.CONCAT(DetailsTable[[#This Row],[Month]],"-",DetailsTable[[#This Row],[Year]]),"")</f>
        <v/>
      </c>
      <c r="U277" s="19" t="str">
        <f>IF(DetailsTable[[#This Row],[Positive Date]]&lt;&gt;"",IF(DetailsTable[[#This Row],[Recovered Date]]&lt;&gt;"",DATEDIF(DetailsTable[[#This Row],[Positive Date]],DetailsTable[[#This Row],[Recovered Date]],"D"),""),"")</f>
        <v/>
      </c>
      <c r="V277" s="19" t="str">
        <f>IF(DetailsTable[[#This Row],[Age]]&lt;&gt;"", VLOOKUP(ROUNDDOWN(DetailsTable[[#This Row],[Age]],-1)+1,AgeBandBasedDetails[[Start Age]:[Age Band]],3,FALSE),"")</f>
        <v/>
      </c>
    </row>
    <row r="278" spans="1:22" x14ac:dyDescent="0.25">
      <c r="A278" s="6" t="str">
        <f>IF(DetailsTable[[#This Row],[Person Name]]&lt;&gt;"",A277+1,"")</f>
        <v/>
      </c>
      <c r="B278" s="3"/>
      <c r="C278" s="3"/>
      <c r="D278" s="16"/>
      <c r="E278" s="3"/>
      <c r="F278" s="16"/>
      <c r="G278" s="16"/>
      <c r="H278" s="16"/>
      <c r="I278" s="16"/>
      <c r="J278" s="16"/>
      <c r="K278" s="16"/>
      <c r="L278" s="46"/>
      <c r="M278" s="40" t="str">
        <f>IF(DetailsTable[[#This Row],[Positive Date]]&lt;&gt;"", IF(DetailsTable[[#This Row],[Recovered Date]]="",IF(DetailsTable[[#This Row],[Deceased Date]]="","Yes","No"),"No"),"")</f>
        <v/>
      </c>
      <c r="N278" s="50" t="str">
        <f>IF(DetailsTable[[#This Row],[Flat No.]]&lt;&gt;"", VLOOKUP(DetailsTable[[#This Row],[Flat No.]],FlatsMappingTable[],4,FALSE),"")</f>
        <v/>
      </c>
      <c r="O278" s="22" t="str">
        <f>IF(DetailsTable[[#This Row],[Flat No.]]&lt;&gt;"", VLOOKUP(DetailsTable[[#This Row],[Flat No.]],FlatsMappingTable[],2,FALSE),"")</f>
        <v/>
      </c>
      <c r="P278" s="22" t="str">
        <f>IF(DetailsTable[[#This Row],[Flat No.]]&lt;&gt;"", VLOOKUP(DetailsTable[[#This Row],[Flat No.]],FlatsMappingTable[],3,FALSE),"")</f>
        <v/>
      </c>
      <c r="Q278" s="22" t="str">
        <f>IF(DetailsTable[[#This Row],[DOB]]&lt;&gt;"",IF(DetailsTable[[#This Row],[Positive Date]]&lt;&gt;"",DATEDIF(DetailsTable[[#This Row],[DOB]],DetailsTable[[#This Row],[Positive Date]],"Y"),""),"")</f>
        <v/>
      </c>
      <c r="R278" s="22" t="str">
        <f>IF(DetailsTable[[#This Row],[Positive Date]]&lt;&gt;"",YEAR(DetailsTable[[#This Row],[Positive Date]]),"")</f>
        <v/>
      </c>
      <c r="S278" s="19" t="str">
        <f>TEXT(IF(DetailsTable[[#This Row],[Positive Date]]&lt;&gt;"",MONTH(DetailsTable[[#This Row],[Positive Date]])*28,""),"mmm")</f>
        <v/>
      </c>
      <c r="T278" s="19" t="str">
        <f>IF(DetailsTable[[#This Row],[Month]]&lt;&gt;"", _xlfn.CONCAT(DetailsTable[[#This Row],[Month]],"-",DetailsTable[[#This Row],[Year]]),"")</f>
        <v/>
      </c>
      <c r="U278" s="19" t="str">
        <f>IF(DetailsTable[[#This Row],[Positive Date]]&lt;&gt;"",IF(DetailsTable[[#This Row],[Recovered Date]]&lt;&gt;"",DATEDIF(DetailsTable[[#This Row],[Positive Date]],DetailsTable[[#This Row],[Recovered Date]],"D"),""),"")</f>
        <v/>
      </c>
      <c r="V278" s="19" t="str">
        <f>IF(DetailsTable[[#This Row],[Age]]&lt;&gt;"", VLOOKUP(ROUNDDOWN(DetailsTable[[#This Row],[Age]],-1)+1,AgeBandBasedDetails[[Start Age]:[Age Band]],3,FALSE),"")</f>
        <v/>
      </c>
    </row>
    <row r="279" spans="1:22" x14ac:dyDescent="0.25">
      <c r="A279" s="6" t="str">
        <f>IF(DetailsTable[[#This Row],[Person Name]]&lt;&gt;"",A278+1,"")</f>
        <v/>
      </c>
      <c r="B279" s="3"/>
      <c r="C279" s="3"/>
      <c r="D279" s="16"/>
      <c r="E279" s="3"/>
      <c r="F279" s="16"/>
      <c r="G279" s="16"/>
      <c r="H279" s="16"/>
      <c r="I279" s="16"/>
      <c r="J279" s="16"/>
      <c r="K279" s="16"/>
      <c r="L279" s="46"/>
      <c r="M279" s="40" t="str">
        <f>IF(DetailsTable[[#This Row],[Positive Date]]&lt;&gt;"", IF(DetailsTable[[#This Row],[Recovered Date]]="",IF(DetailsTable[[#This Row],[Deceased Date]]="","Yes","No"),"No"),"")</f>
        <v/>
      </c>
      <c r="N279" s="50" t="str">
        <f>IF(DetailsTable[[#This Row],[Flat No.]]&lt;&gt;"", VLOOKUP(DetailsTable[[#This Row],[Flat No.]],FlatsMappingTable[],4,FALSE),"")</f>
        <v/>
      </c>
      <c r="O279" s="22" t="str">
        <f>IF(DetailsTable[[#This Row],[Flat No.]]&lt;&gt;"", VLOOKUP(DetailsTable[[#This Row],[Flat No.]],FlatsMappingTable[],2,FALSE),"")</f>
        <v/>
      </c>
      <c r="P279" s="22" t="str">
        <f>IF(DetailsTable[[#This Row],[Flat No.]]&lt;&gt;"", VLOOKUP(DetailsTable[[#This Row],[Flat No.]],FlatsMappingTable[],3,FALSE),"")</f>
        <v/>
      </c>
      <c r="Q279" s="22" t="str">
        <f>IF(DetailsTable[[#This Row],[DOB]]&lt;&gt;"",IF(DetailsTable[[#This Row],[Positive Date]]&lt;&gt;"",DATEDIF(DetailsTable[[#This Row],[DOB]],DetailsTable[[#This Row],[Positive Date]],"Y"),""),"")</f>
        <v/>
      </c>
      <c r="R279" s="22" t="str">
        <f>IF(DetailsTable[[#This Row],[Positive Date]]&lt;&gt;"",YEAR(DetailsTable[[#This Row],[Positive Date]]),"")</f>
        <v/>
      </c>
      <c r="S279" s="19" t="str">
        <f>TEXT(IF(DetailsTable[[#This Row],[Positive Date]]&lt;&gt;"",MONTH(DetailsTable[[#This Row],[Positive Date]])*28,""),"mmm")</f>
        <v/>
      </c>
      <c r="T279" s="19" t="str">
        <f>IF(DetailsTable[[#This Row],[Month]]&lt;&gt;"", _xlfn.CONCAT(DetailsTable[[#This Row],[Month]],"-",DetailsTable[[#This Row],[Year]]),"")</f>
        <v/>
      </c>
      <c r="U279" s="19" t="str">
        <f>IF(DetailsTable[[#This Row],[Positive Date]]&lt;&gt;"",IF(DetailsTable[[#This Row],[Recovered Date]]&lt;&gt;"",DATEDIF(DetailsTable[[#This Row],[Positive Date]],DetailsTable[[#This Row],[Recovered Date]],"D"),""),"")</f>
        <v/>
      </c>
      <c r="V279" s="19" t="str">
        <f>IF(DetailsTable[[#This Row],[Age]]&lt;&gt;"", VLOOKUP(ROUNDDOWN(DetailsTable[[#This Row],[Age]],-1)+1,AgeBandBasedDetails[[Start Age]:[Age Band]],3,FALSE),"")</f>
        <v/>
      </c>
    </row>
    <row r="280" spans="1:22" x14ac:dyDescent="0.25">
      <c r="A280" s="6" t="str">
        <f>IF(DetailsTable[[#This Row],[Person Name]]&lt;&gt;"",A279+1,"")</f>
        <v/>
      </c>
      <c r="B280" s="3"/>
      <c r="C280" s="3"/>
      <c r="D280" s="16"/>
      <c r="E280" s="3"/>
      <c r="F280" s="16"/>
      <c r="G280" s="16"/>
      <c r="H280" s="16"/>
      <c r="I280" s="16"/>
      <c r="J280" s="16"/>
      <c r="K280" s="16"/>
      <c r="L280" s="46"/>
      <c r="M280" s="40" t="str">
        <f>IF(DetailsTable[[#This Row],[Positive Date]]&lt;&gt;"", IF(DetailsTable[[#This Row],[Recovered Date]]="",IF(DetailsTable[[#This Row],[Deceased Date]]="","Yes","No"),"No"),"")</f>
        <v/>
      </c>
      <c r="N280" s="50" t="str">
        <f>IF(DetailsTable[[#This Row],[Flat No.]]&lt;&gt;"", VLOOKUP(DetailsTable[[#This Row],[Flat No.]],FlatsMappingTable[],4,FALSE),"")</f>
        <v/>
      </c>
      <c r="O280" s="22" t="str">
        <f>IF(DetailsTable[[#This Row],[Flat No.]]&lt;&gt;"", VLOOKUP(DetailsTable[[#This Row],[Flat No.]],FlatsMappingTable[],2,FALSE),"")</f>
        <v/>
      </c>
      <c r="P280" s="22" t="str">
        <f>IF(DetailsTable[[#This Row],[Flat No.]]&lt;&gt;"", VLOOKUP(DetailsTable[[#This Row],[Flat No.]],FlatsMappingTable[],3,FALSE),"")</f>
        <v/>
      </c>
      <c r="Q280" s="22" t="str">
        <f>IF(DetailsTable[[#This Row],[DOB]]&lt;&gt;"",IF(DetailsTable[[#This Row],[Positive Date]]&lt;&gt;"",DATEDIF(DetailsTable[[#This Row],[DOB]],DetailsTable[[#This Row],[Positive Date]],"Y"),""),"")</f>
        <v/>
      </c>
      <c r="R280" s="22" t="str">
        <f>IF(DetailsTable[[#This Row],[Positive Date]]&lt;&gt;"",YEAR(DetailsTable[[#This Row],[Positive Date]]),"")</f>
        <v/>
      </c>
      <c r="S280" s="19" t="str">
        <f>TEXT(IF(DetailsTable[[#This Row],[Positive Date]]&lt;&gt;"",MONTH(DetailsTable[[#This Row],[Positive Date]])*28,""),"mmm")</f>
        <v/>
      </c>
      <c r="T280" s="19" t="str">
        <f>IF(DetailsTable[[#This Row],[Month]]&lt;&gt;"", _xlfn.CONCAT(DetailsTable[[#This Row],[Month]],"-",DetailsTable[[#This Row],[Year]]),"")</f>
        <v/>
      </c>
      <c r="U280" s="19" t="str">
        <f>IF(DetailsTable[[#This Row],[Positive Date]]&lt;&gt;"",IF(DetailsTable[[#This Row],[Recovered Date]]&lt;&gt;"",DATEDIF(DetailsTable[[#This Row],[Positive Date]],DetailsTable[[#This Row],[Recovered Date]],"D"),""),"")</f>
        <v/>
      </c>
      <c r="V280" s="19" t="str">
        <f>IF(DetailsTable[[#This Row],[Age]]&lt;&gt;"", VLOOKUP(ROUNDDOWN(DetailsTable[[#This Row],[Age]],-1)+1,AgeBandBasedDetails[[Start Age]:[Age Band]],3,FALSE),"")</f>
        <v/>
      </c>
    </row>
    <row r="281" spans="1:22" x14ac:dyDescent="0.25">
      <c r="A281" s="6" t="str">
        <f>IF(DetailsTable[[#This Row],[Person Name]]&lt;&gt;"",A280+1,"")</f>
        <v/>
      </c>
      <c r="B281" s="3"/>
      <c r="C281" s="3"/>
      <c r="D281" s="16"/>
      <c r="E281" s="3"/>
      <c r="F281" s="16"/>
      <c r="G281" s="16"/>
      <c r="H281" s="16"/>
      <c r="I281" s="16"/>
      <c r="J281" s="16"/>
      <c r="K281" s="16"/>
      <c r="L281" s="46"/>
      <c r="M281" s="40" t="str">
        <f>IF(DetailsTable[[#This Row],[Positive Date]]&lt;&gt;"", IF(DetailsTable[[#This Row],[Recovered Date]]="",IF(DetailsTable[[#This Row],[Deceased Date]]="","Yes","No"),"No"),"")</f>
        <v/>
      </c>
      <c r="N281" s="50" t="str">
        <f>IF(DetailsTable[[#This Row],[Flat No.]]&lt;&gt;"", VLOOKUP(DetailsTable[[#This Row],[Flat No.]],FlatsMappingTable[],4,FALSE),"")</f>
        <v/>
      </c>
      <c r="O281" s="22" t="str">
        <f>IF(DetailsTable[[#This Row],[Flat No.]]&lt;&gt;"", VLOOKUP(DetailsTable[[#This Row],[Flat No.]],FlatsMappingTable[],2,FALSE),"")</f>
        <v/>
      </c>
      <c r="P281" s="22" t="str">
        <f>IF(DetailsTable[[#This Row],[Flat No.]]&lt;&gt;"", VLOOKUP(DetailsTable[[#This Row],[Flat No.]],FlatsMappingTable[],3,FALSE),"")</f>
        <v/>
      </c>
      <c r="Q281" s="22" t="str">
        <f>IF(DetailsTable[[#This Row],[DOB]]&lt;&gt;"",IF(DetailsTable[[#This Row],[Positive Date]]&lt;&gt;"",DATEDIF(DetailsTable[[#This Row],[DOB]],DetailsTable[[#This Row],[Positive Date]],"Y"),""),"")</f>
        <v/>
      </c>
      <c r="R281" s="22" t="str">
        <f>IF(DetailsTable[[#This Row],[Positive Date]]&lt;&gt;"",YEAR(DetailsTable[[#This Row],[Positive Date]]),"")</f>
        <v/>
      </c>
      <c r="S281" s="19" t="str">
        <f>TEXT(IF(DetailsTable[[#This Row],[Positive Date]]&lt;&gt;"",MONTH(DetailsTable[[#This Row],[Positive Date]])*28,""),"mmm")</f>
        <v/>
      </c>
      <c r="T281" s="19" t="str">
        <f>IF(DetailsTable[[#This Row],[Month]]&lt;&gt;"", _xlfn.CONCAT(DetailsTable[[#This Row],[Month]],"-",DetailsTable[[#This Row],[Year]]),"")</f>
        <v/>
      </c>
      <c r="U281" s="19" t="str">
        <f>IF(DetailsTable[[#This Row],[Positive Date]]&lt;&gt;"",IF(DetailsTable[[#This Row],[Recovered Date]]&lt;&gt;"",DATEDIF(DetailsTable[[#This Row],[Positive Date]],DetailsTable[[#This Row],[Recovered Date]],"D"),""),"")</f>
        <v/>
      </c>
      <c r="V281" s="19" t="str">
        <f>IF(DetailsTable[[#This Row],[Age]]&lt;&gt;"", VLOOKUP(ROUNDDOWN(DetailsTable[[#This Row],[Age]],-1)+1,AgeBandBasedDetails[[Start Age]:[Age Band]],3,FALSE),"")</f>
        <v/>
      </c>
    </row>
    <row r="282" spans="1:22" x14ac:dyDescent="0.25">
      <c r="A282" s="6" t="str">
        <f>IF(DetailsTable[[#This Row],[Person Name]]&lt;&gt;"",A281+1,"")</f>
        <v/>
      </c>
      <c r="B282" s="3"/>
      <c r="C282" s="3"/>
      <c r="D282" s="16"/>
      <c r="E282" s="3"/>
      <c r="F282" s="16"/>
      <c r="G282" s="16"/>
      <c r="H282" s="16"/>
      <c r="I282" s="16"/>
      <c r="J282" s="16"/>
      <c r="K282" s="16"/>
      <c r="L282" s="46"/>
      <c r="M282" s="40" t="str">
        <f>IF(DetailsTable[[#This Row],[Positive Date]]&lt;&gt;"", IF(DetailsTable[[#This Row],[Recovered Date]]="",IF(DetailsTable[[#This Row],[Deceased Date]]="","Yes","No"),"No"),"")</f>
        <v/>
      </c>
      <c r="N282" s="50" t="str">
        <f>IF(DetailsTable[[#This Row],[Flat No.]]&lt;&gt;"", VLOOKUP(DetailsTable[[#This Row],[Flat No.]],FlatsMappingTable[],4,FALSE),"")</f>
        <v/>
      </c>
      <c r="O282" s="22" t="str">
        <f>IF(DetailsTable[[#This Row],[Flat No.]]&lt;&gt;"", VLOOKUP(DetailsTable[[#This Row],[Flat No.]],FlatsMappingTable[],2,FALSE),"")</f>
        <v/>
      </c>
      <c r="P282" s="22" t="str">
        <f>IF(DetailsTable[[#This Row],[Flat No.]]&lt;&gt;"", VLOOKUP(DetailsTable[[#This Row],[Flat No.]],FlatsMappingTable[],3,FALSE),"")</f>
        <v/>
      </c>
      <c r="Q282" s="22" t="str">
        <f>IF(DetailsTable[[#This Row],[DOB]]&lt;&gt;"",IF(DetailsTable[[#This Row],[Positive Date]]&lt;&gt;"",DATEDIF(DetailsTable[[#This Row],[DOB]],DetailsTable[[#This Row],[Positive Date]],"Y"),""),"")</f>
        <v/>
      </c>
      <c r="R282" s="22" t="str">
        <f>IF(DetailsTable[[#This Row],[Positive Date]]&lt;&gt;"",YEAR(DetailsTable[[#This Row],[Positive Date]]),"")</f>
        <v/>
      </c>
      <c r="S282" s="19" t="str">
        <f>TEXT(IF(DetailsTable[[#This Row],[Positive Date]]&lt;&gt;"",MONTH(DetailsTable[[#This Row],[Positive Date]])*28,""),"mmm")</f>
        <v/>
      </c>
      <c r="T282" s="19" t="str">
        <f>IF(DetailsTable[[#This Row],[Month]]&lt;&gt;"", _xlfn.CONCAT(DetailsTable[[#This Row],[Month]],"-",DetailsTable[[#This Row],[Year]]),"")</f>
        <v/>
      </c>
      <c r="U282" s="19" t="str">
        <f>IF(DetailsTable[[#This Row],[Positive Date]]&lt;&gt;"",IF(DetailsTable[[#This Row],[Recovered Date]]&lt;&gt;"",DATEDIF(DetailsTable[[#This Row],[Positive Date]],DetailsTable[[#This Row],[Recovered Date]],"D"),""),"")</f>
        <v/>
      </c>
      <c r="V282" s="19" t="str">
        <f>IF(DetailsTable[[#This Row],[Age]]&lt;&gt;"", VLOOKUP(ROUNDDOWN(DetailsTable[[#This Row],[Age]],-1)+1,AgeBandBasedDetails[[Start Age]:[Age Band]],3,FALSE),"")</f>
        <v/>
      </c>
    </row>
    <row r="283" spans="1:22" x14ac:dyDescent="0.25">
      <c r="A283" s="6" t="str">
        <f>IF(DetailsTable[[#This Row],[Person Name]]&lt;&gt;"",A282+1,"")</f>
        <v/>
      </c>
      <c r="B283" s="3"/>
      <c r="C283" s="3"/>
      <c r="D283" s="16"/>
      <c r="E283" s="3"/>
      <c r="F283" s="16"/>
      <c r="G283" s="16"/>
      <c r="H283" s="16"/>
      <c r="I283" s="16"/>
      <c r="J283" s="16"/>
      <c r="K283" s="16"/>
      <c r="L283" s="46"/>
      <c r="M283" s="40" t="str">
        <f>IF(DetailsTable[[#This Row],[Positive Date]]&lt;&gt;"", IF(DetailsTable[[#This Row],[Recovered Date]]="",IF(DetailsTable[[#This Row],[Deceased Date]]="","Yes","No"),"No"),"")</f>
        <v/>
      </c>
      <c r="N283" s="50" t="str">
        <f>IF(DetailsTable[[#This Row],[Flat No.]]&lt;&gt;"", VLOOKUP(DetailsTable[[#This Row],[Flat No.]],FlatsMappingTable[],4,FALSE),"")</f>
        <v/>
      </c>
      <c r="O283" s="22" t="str">
        <f>IF(DetailsTable[[#This Row],[Flat No.]]&lt;&gt;"", VLOOKUP(DetailsTable[[#This Row],[Flat No.]],FlatsMappingTable[],2,FALSE),"")</f>
        <v/>
      </c>
      <c r="P283" s="22" t="str">
        <f>IF(DetailsTable[[#This Row],[Flat No.]]&lt;&gt;"", VLOOKUP(DetailsTable[[#This Row],[Flat No.]],FlatsMappingTable[],3,FALSE),"")</f>
        <v/>
      </c>
      <c r="Q283" s="22" t="str">
        <f>IF(DetailsTable[[#This Row],[DOB]]&lt;&gt;"",IF(DetailsTable[[#This Row],[Positive Date]]&lt;&gt;"",DATEDIF(DetailsTable[[#This Row],[DOB]],DetailsTable[[#This Row],[Positive Date]],"Y"),""),"")</f>
        <v/>
      </c>
      <c r="R283" s="22" t="str">
        <f>IF(DetailsTable[[#This Row],[Positive Date]]&lt;&gt;"",YEAR(DetailsTable[[#This Row],[Positive Date]]),"")</f>
        <v/>
      </c>
      <c r="S283" s="19" t="str">
        <f>TEXT(IF(DetailsTable[[#This Row],[Positive Date]]&lt;&gt;"",MONTH(DetailsTable[[#This Row],[Positive Date]])*28,""),"mmm")</f>
        <v/>
      </c>
      <c r="T283" s="19" t="str">
        <f>IF(DetailsTable[[#This Row],[Month]]&lt;&gt;"", _xlfn.CONCAT(DetailsTable[[#This Row],[Month]],"-",DetailsTable[[#This Row],[Year]]),"")</f>
        <v/>
      </c>
      <c r="U283" s="19" t="str">
        <f>IF(DetailsTable[[#This Row],[Positive Date]]&lt;&gt;"",IF(DetailsTable[[#This Row],[Recovered Date]]&lt;&gt;"",DATEDIF(DetailsTable[[#This Row],[Positive Date]],DetailsTable[[#This Row],[Recovered Date]],"D"),""),"")</f>
        <v/>
      </c>
      <c r="V283" s="19" t="str">
        <f>IF(DetailsTable[[#This Row],[Age]]&lt;&gt;"", VLOOKUP(ROUNDDOWN(DetailsTable[[#This Row],[Age]],-1)+1,AgeBandBasedDetails[[Start Age]:[Age Band]],3,FALSE),"")</f>
        <v/>
      </c>
    </row>
    <row r="284" spans="1:22" x14ac:dyDescent="0.25">
      <c r="A284" s="6" t="str">
        <f>IF(DetailsTable[[#This Row],[Person Name]]&lt;&gt;"",A283+1,"")</f>
        <v/>
      </c>
      <c r="B284" s="3"/>
      <c r="C284" s="3"/>
      <c r="D284" s="16"/>
      <c r="E284" s="3"/>
      <c r="F284" s="16"/>
      <c r="G284" s="16"/>
      <c r="H284" s="16"/>
      <c r="I284" s="16"/>
      <c r="J284" s="16"/>
      <c r="K284" s="16"/>
      <c r="L284" s="46"/>
      <c r="M284" s="40" t="str">
        <f>IF(DetailsTable[[#This Row],[Positive Date]]&lt;&gt;"", IF(DetailsTable[[#This Row],[Recovered Date]]="",IF(DetailsTable[[#This Row],[Deceased Date]]="","Yes","No"),"No"),"")</f>
        <v/>
      </c>
      <c r="N284" s="50" t="str">
        <f>IF(DetailsTable[[#This Row],[Flat No.]]&lt;&gt;"", VLOOKUP(DetailsTable[[#This Row],[Flat No.]],FlatsMappingTable[],4,FALSE),"")</f>
        <v/>
      </c>
      <c r="O284" s="22" t="str">
        <f>IF(DetailsTable[[#This Row],[Flat No.]]&lt;&gt;"", VLOOKUP(DetailsTable[[#This Row],[Flat No.]],FlatsMappingTable[],2,FALSE),"")</f>
        <v/>
      </c>
      <c r="P284" s="22" t="str">
        <f>IF(DetailsTable[[#This Row],[Flat No.]]&lt;&gt;"", VLOOKUP(DetailsTable[[#This Row],[Flat No.]],FlatsMappingTable[],3,FALSE),"")</f>
        <v/>
      </c>
      <c r="Q284" s="22" t="str">
        <f>IF(DetailsTable[[#This Row],[DOB]]&lt;&gt;"",IF(DetailsTable[[#This Row],[Positive Date]]&lt;&gt;"",DATEDIF(DetailsTable[[#This Row],[DOB]],DetailsTable[[#This Row],[Positive Date]],"Y"),""),"")</f>
        <v/>
      </c>
      <c r="R284" s="22" t="str">
        <f>IF(DetailsTable[[#This Row],[Positive Date]]&lt;&gt;"",YEAR(DetailsTable[[#This Row],[Positive Date]]),"")</f>
        <v/>
      </c>
      <c r="S284" s="19" t="str">
        <f>TEXT(IF(DetailsTable[[#This Row],[Positive Date]]&lt;&gt;"",MONTH(DetailsTable[[#This Row],[Positive Date]])*28,""),"mmm")</f>
        <v/>
      </c>
      <c r="T284" s="19" t="str">
        <f>IF(DetailsTable[[#This Row],[Month]]&lt;&gt;"", _xlfn.CONCAT(DetailsTable[[#This Row],[Month]],"-",DetailsTable[[#This Row],[Year]]),"")</f>
        <v/>
      </c>
      <c r="U284" s="19" t="str">
        <f>IF(DetailsTable[[#This Row],[Positive Date]]&lt;&gt;"",IF(DetailsTable[[#This Row],[Recovered Date]]&lt;&gt;"",DATEDIF(DetailsTable[[#This Row],[Positive Date]],DetailsTable[[#This Row],[Recovered Date]],"D"),""),"")</f>
        <v/>
      </c>
      <c r="V284" s="19" t="str">
        <f>IF(DetailsTable[[#This Row],[Age]]&lt;&gt;"", VLOOKUP(ROUNDDOWN(DetailsTable[[#This Row],[Age]],-1)+1,AgeBandBasedDetails[[Start Age]:[Age Band]],3,FALSE),"")</f>
        <v/>
      </c>
    </row>
    <row r="285" spans="1:22" x14ac:dyDescent="0.25">
      <c r="A285" s="6" t="str">
        <f>IF(DetailsTable[[#This Row],[Person Name]]&lt;&gt;"",A284+1,"")</f>
        <v/>
      </c>
      <c r="B285" s="3"/>
      <c r="C285" s="3"/>
      <c r="D285" s="16"/>
      <c r="E285" s="3"/>
      <c r="F285" s="16"/>
      <c r="G285" s="16"/>
      <c r="H285" s="16"/>
      <c r="I285" s="16"/>
      <c r="J285" s="16"/>
      <c r="K285" s="16"/>
      <c r="L285" s="46"/>
      <c r="M285" s="40" t="str">
        <f>IF(DetailsTable[[#This Row],[Positive Date]]&lt;&gt;"", IF(DetailsTable[[#This Row],[Recovered Date]]="",IF(DetailsTable[[#This Row],[Deceased Date]]="","Yes","No"),"No"),"")</f>
        <v/>
      </c>
      <c r="N285" s="50" t="str">
        <f>IF(DetailsTable[[#This Row],[Flat No.]]&lt;&gt;"", VLOOKUP(DetailsTable[[#This Row],[Flat No.]],FlatsMappingTable[],4,FALSE),"")</f>
        <v/>
      </c>
      <c r="O285" s="22" t="str">
        <f>IF(DetailsTable[[#This Row],[Flat No.]]&lt;&gt;"", VLOOKUP(DetailsTable[[#This Row],[Flat No.]],FlatsMappingTable[],2,FALSE),"")</f>
        <v/>
      </c>
      <c r="P285" s="22" t="str">
        <f>IF(DetailsTable[[#This Row],[Flat No.]]&lt;&gt;"", VLOOKUP(DetailsTable[[#This Row],[Flat No.]],FlatsMappingTable[],3,FALSE),"")</f>
        <v/>
      </c>
      <c r="Q285" s="22" t="str">
        <f>IF(DetailsTable[[#This Row],[DOB]]&lt;&gt;"",IF(DetailsTable[[#This Row],[Positive Date]]&lt;&gt;"",DATEDIF(DetailsTable[[#This Row],[DOB]],DetailsTable[[#This Row],[Positive Date]],"Y"),""),"")</f>
        <v/>
      </c>
      <c r="R285" s="22" t="str">
        <f>IF(DetailsTable[[#This Row],[Positive Date]]&lt;&gt;"",YEAR(DetailsTable[[#This Row],[Positive Date]]),"")</f>
        <v/>
      </c>
      <c r="S285" s="19" t="str">
        <f>TEXT(IF(DetailsTable[[#This Row],[Positive Date]]&lt;&gt;"",MONTH(DetailsTable[[#This Row],[Positive Date]])*28,""),"mmm")</f>
        <v/>
      </c>
      <c r="T285" s="19" t="str">
        <f>IF(DetailsTable[[#This Row],[Month]]&lt;&gt;"", _xlfn.CONCAT(DetailsTable[[#This Row],[Month]],"-",DetailsTable[[#This Row],[Year]]),"")</f>
        <v/>
      </c>
      <c r="U285" s="19" t="str">
        <f>IF(DetailsTable[[#This Row],[Positive Date]]&lt;&gt;"",IF(DetailsTable[[#This Row],[Recovered Date]]&lt;&gt;"",DATEDIF(DetailsTable[[#This Row],[Positive Date]],DetailsTable[[#This Row],[Recovered Date]],"D"),""),"")</f>
        <v/>
      </c>
      <c r="V285" s="19" t="str">
        <f>IF(DetailsTable[[#This Row],[Age]]&lt;&gt;"", VLOOKUP(ROUNDDOWN(DetailsTable[[#This Row],[Age]],-1)+1,AgeBandBasedDetails[[Start Age]:[Age Band]],3,FALSE),"")</f>
        <v/>
      </c>
    </row>
    <row r="286" spans="1:22" x14ac:dyDescent="0.25">
      <c r="A286" s="6" t="str">
        <f>IF(DetailsTable[[#This Row],[Person Name]]&lt;&gt;"",A285+1,"")</f>
        <v/>
      </c>
      <c r="B286" s="3"/>
      <c r="C286" s="3"/>
      <c r="D286" s="16"/>
      <c r="E286" s="3"/>
      <c r="F286" s="16"/>
      <c r="G286" s="16"/>
      <c r="H286" s="16"/>
      <c r="I286" s="16"/>
      <c r="J286" s="16"/>
      <c r="K286" s="16"/>
      <c r="L286" s="46"/>
      <c r="M286" s="40" t="str">
        <f>IF(DetailsTable[[#This Row],[Positive Date]]&lt;&gt;"", IF(DetailsTable[[#This Row],[Recovered Date]]="",IF(DetailsTable[[#This Row],[Deceased Date]]="","Yes","No"),"No"),"")</f>
        <v/>
      </c>
      <c r="N286" s="50" t="str">
        <f>IF(DetailsTable[[#This Row],[Flat No.]]&lt;&gt;"", VLOOKUP(DetailsTable[[#This Row],[Flat No.]],FlatsMappingTable[],4,FALSE),"")</f>
        <v/>
      </c>
      <c r="O286" s="22" t="str">
        <f>IF(DetailsTable[[#This Row],[Flat No.]]&lt;&gt;"", VLOOKUP(DetailsTable[[#This Row],[Flat No.]],FlatsMappingTable[],2,FALSE),"")</f>
        <v/>
      </c>
      <c r="P286" s="22" t="str">
        <f>IF(DetailsTable[[#This Row],[Flat No.]]&lt;&gt;"", VLOOKUP(DetailsTable[[#This Row],[Flat No.]],FlatsMappingTable[],3,FALSE),"")</f>
        <v/>
      </c>
      <c r="Q286" s="22" t="str">
        <f>IF(DetailsTable[[#This Row],[DOB]]&lt;&gt;"",IF(DetailsTable[[#This Row],[Positive Date]]&lt;&gt;"",DATEDIF(DetailsTable[[#This Row],[DOB]],DetailsTable[[#This Row],[Positive Date]],"Y"),""),"")</f>
        <v/>
      </c>
      <c r="R286" s="22" t="str">
        <f>IF(DetailsTable[[#This Row],[Positive Date]]&lt;&gt;"",YEAR(DetailsTable[[#This Row],[Positive Date]]),"")</f>
        <v/>
      </c>
      <c r="S286" s="19" t="str">
        <f>TEXT(IF(DetailsTable[[#This Row],[Positive Date]]&lt;&gt;"",MONTH(DetailsTable[[#This Row],[Positive Date]])*28,""),"mmm")</f>
        <v/>
      </c>
      <c r="T286" s="19" t="str">
        <f>IF(DetailsTable[[#This Row],[Month]]&lt;&gt;"", _xlfn.CONCAT(DetailsTable[[#This Row],[Month]],"-",DetailsTable[[#This Row],[Year]]),"")</f>
        <v/>
      </c>
      <c r="U286" s="19" t="str">
        <f>IF(DetailsTable[[#This Row],[Positive Date]]&lt;&gt;"",IF(DetailsTable[[#This Row],[Recovered Date]]&lt;&gt;"",DATEDIF(DetailsTable[[#This Row],[Positive Date]],DetailsTable[[#This Row],[Recovered Date]],"D"),""),"")</f>
        <v/>
      </c>
      <c r="V286" s="19" t="str">
        <f>IF(DetailsTable[[#This Row],[Age]]&lt;&gt;"", VLOOKUP(ROUNDDOWN(DetailsTable[[#This Row],[Age]],-1)+1,AgeBandBasedDetails[[Start Age]:[Age Band]],3,FALSE),"")</f>
        <v/>
      </c>
    </row>
    <row r="287" spans="1:22" x14ac:dyDescent="0.25">
      <c r="A287" s="6" t="str">
        <f>IF(DetailsTable[[#This Row],[Person Name]]&lt;&gt;"",A286+1,"")</f>
        <v/>
      </c>
      <c r="B287" s="3"/>
      <c r="C287" s="3"/>
      <c r="D287" s="16"/>
      <c r="E287" s="3"/>
      <c r="F287" s="16"/>
      <c r="G287" s="16"/>
      <c r="H287" s="16"/>
      <c r="I287" s="16"/>
      <c r="J287" s="16"/>
      <c r="K287" s="16"/>
      <c r="L287" s="46"/>
      <c r="M287" s="40" t="str">
        <f>IF(DetailsTable[[#This Row],[Positive Date]]&lt;&gt;"", IF(DetailsTable[[#This Row],[Recovered Date]]="",IF(DetailsTable[[#This Row],[Deceased Date]]="","Yes","No"),"No"),"")</f>
        <v/>
      </c>
      <c r="N287" s="50" t="str">
        <f>IF(DetailsTable[[#This Row],[Flat No.]]&lt;&gt;"", VLOOKUP(DetailsTable[[#This Row],[Flat No.]],FlatsMappingTable[],4,FALSE),"")</f>
        <v/>
      </c>
      <c r="O287" s="22" t="str">
        <f>IF(DetailsTable[[#This Row],[Flat No.]]&lt;&gt;"", VLOOKUP(DetailsTable[[#This Row],[Flat No.]],FlatsMappingTable[],2,FALSE),"")</f>
        <v/>
      </c>
      <c r="P287" s="22" t="str">
        <f>IF(DetailsTable[[#This Row],[Flat No.]]&lt;&gt;"", VLOOKUP(DetailsTable[[#This Row],[Flat No.]],FlatsMappingTable[],3,FALSE),"")</f>
        <v/>
      </c>
      <c r="Q287" s="22" t="str">
        <f>IF(DetailsTable[[#This Row],[DOB]]&lt;&gt;"",IF(DetailsTable[[#This Row],[Positive Date]]&lt;&gt;"",DATEDIF(DetailsTable[[#This Row],[DOB]],DetailsTable[[#This Row],[Positive Date]],"Y"),""),"")</f>
        <v/>
      </c>
      <c r="R287" s="22" t="str">
        <f>IF(DetailsTable[[#This Row],[Positive Date]]&lt;&gt;"",YEAR(DetailsTable[[#This Row],[Positive Date]]),"")</f>
        <v/>
      </c>
      <c r="S287" s="19" t="str">
        <f>TEXT(IF(DetailsTable[[#This Row],[Positive Date]]&lt;&gt;"",MONTH(DetailsTable[[#This Row],[Positive Date]])*28,""),"mmm")</f>
        <v/>
      </c>
      <c r="T287" s="19" t="str">
        <f>IF(DetailsTable[[#This Row],[Month]]&lt;&gt;"", _xlfn.CONCAT(DetailsTable[[#This Row],[Month]],"-",DetailsTable[[#This Row],[Year]]),"")</f>
        <v/>
      </c>
      <c r="U287" s="19" t="str">
        <f>IF(DetailsTable[[#This Row],[Positive Date]]&lt;&gt;"",IF(DetailsTable[[#This Row],[Recovered Date]]&lt;&gt;"",DATEDIF(DetailsTable[[#This Row],[Positive Date]],DetailsTable[[#This Row],[Recovered Date]],"D"),""),"")</f>
        <v/>
      </c>
      <c r="V287" s="19" t="str">
        <f>IF(DetailsTable[[#This Row],[Age]]&lt;&gt;"", VLOOKUP(ROUNDDOWN(DetailsTable[[#This Row],[Age]],-1)+1,AgeBandBasedDetails[[Start Age]:[Age Band]],3,FALSE),"")</f>
        <v/>
      </c>
    </row>
    <row r="288" spans="1:22" x14ac:dyDescent="0.25">
      <c r="A288" s="6" t="str">
        <f>IF(DetailsTable[[#This Row],[Person Name]]&lt;&gt;"",A287+1,"")</f>
        <v/>
      </c>
      <c r="B288" s="3"/>
      <c r="C288" s="3"/>
      <c r="D288" s="16"/>
      <c r="E288" s="3"/>
      <c r="F288" s="16"/>
      <c r="G288" s="16"/>
      <c r="H288" s="16"/>
      <c r="I288" s="16"/>
      <c r="J288" s="16"/>
      <c r="K288" s="16"/>
      <c r="L288" s="46"/>
      <c r="M288" s="40" t="str">
        <f>IF(DetailsTable[[#This Row],[Positive Date]]&lt;&gt;"", IF(DetailsTable[[#This Row],[Recovered Date]]="",IF(DetailsTable[[#This Row],[Deceased Date]]="","Yes","No"),"No"),"")</f>
        <v/>
      </c>
      <c r="N288" s="50" t="str">
        <f>IF(DetailsTable[[#This Row],[Flat No.]]&lt;&gt;"", VLOOKUP(DetailsTable[[#This Row],[Flat No.]],FlatsMappingTable[],4,FALSE),"")</f>
        <v/>
      </c>
      <c r="O288" s="22" t="str">
        <f>IF(DetailsTable[[#This Row],[Flat No.]]&lt;&gt;"", VLOOKUP(DetailsTable[[#This Row],[Flat No.]],FlatsMappingTable[],2,FALSE),"")</f>
        <v/>
      </c>
      <c r="P288" s="22" t="str">
        <f>IF(DetailsTable[[#This Row],[Flat No.]]&lt;&gt;"", VLOOKUP(DetailsTable[[#This Row],[Flat No.]],FlatsMappingTable[],3,FALSE),"")</f>
        <v/>
      </c>
      <c r="Q288" s="22" t="str">
        <f>IF(DetailsTable[[#This Row],[DOB]]&lt;&gt;"",IF(DetailsTable[[#This Row],[Positive Date]]&lt;&gt;"",DATEDIF(DetailsTable[[#This Row],[DOB]],DetailsTable[[#This Row],[Positive Date]],"Y"),""),"")</f>
        <v/>
      </c>
      <c r="R288" s="22" t="str">
        <f>IF(DetailsTable[[#This Row],[Positive Date]]&lt;&gt;"",YEAR(DetailsTable[[#This Row],[Positive Date]]),"")</f>
        <v/>
      </c>
      <c r="S288" s="19" t="str">
        <f>TEXT(IF(DetailsTable[[#This Row],[Positive Date]]&lt;&gt;"",MONTH(DetailsTable[[#This Row],[Positive Date]])*28,""),"mmm")</f>
        <v/>
      </c>
      <c r="T288" s="19" t="str">
        <f>IF(DetailsTable[[#This Row],[Month]]&lt;&gt;"", _xlfn.CONCAT(DetailsTable[[#This Row],[Month]],"-",DetailsTable[[#This Row],[Year]]),"")</f>
        <v/>
      </c>
      <c r="U288" s="19" t="str">
        <f>IF(DetailsTable[[#This Row],[Positive Date]]&lt;&gt;"",IF(DetailsTable[[#This Row],[Recovered Date]]&lt;&gt;"",DATEDIF(DetailsTable[[#This Row],[Positive Date]],DetailsTable[[#This Row],[Recovered Date]],"D"),""),"")</f>
        <v/>
      </c>
      <c r="V288" s="19" t="str">
        <f>IF(DetailsTable[[#This Row],[Age]]&lt;&gt;"", VLOOKUP(ROUNDDOWN(DetailsTable[[#This Row],[Age]],-1)+1,AgeBandBasedDetails[[Start Age]:[Age Band]],3,FALSE),"")</f>
        <v/>
      </c>
    </row>
    <row r="289" spans="1:22" x14ac:dyDescent="0.25">
      <c r="A289" s="6" t="str">
        <f>IF(DetailsTable[[#This Row],[Person Name]]&lt;&gt;"",A288+1,"")</f>
        <v/>
      </c>
      <c r="B289" s="3"/>
      <c r="C289" s="3"/>
      <c r="D289" s="16"/>
      <c r="E289" s="3"/>
      <c r="F289" s="16"/>
      <c r="G289" s="16"/>
      <c r="H289" s="16"/>
      <c r="I289" s="16"/>
      <c r="J289" s="16"/>
      <c r="K289" s="16"/>
      <c r="L289" s="46"/>
      <c r="M289" s="40" t="str">
        <f>IF(DetailsTable[[#This Row],[Positive Date]]&lt;&gt;"", IF(DetailsTable[[#This Row],[Recovered Date]]="",IF(DetailsTable[[#This Row],[Deceased Date]]="","Yes","No"),"No"),"")</f>
        <v/>
      </c>
      <c r="N289" s="50" t="str">
        <f>IF(DetailsTable[[#This Row],[Flat No.]]&lt;&gt;"", VLOOKUP(DetailsTable[[#This Row],[Flat No.]],FlatsMappingTable[],4,FALSE),"")</f>
        <v/>
      </c>
      <c r="O289" s="22" t="str">
        <f>IF(DetailsTable[[#This Row],[Flat No.]]&lt;&gt;"", VLOOKUP(DetailsTable[[#This Row],[Flat No.]],FlatsMappingTable[],2,FALSE),"")</f>
        <v/>
      </c>
      <c r="P289" s="22" t="str">
        <f>IF(DetailsTable[[#This Row],[Flat No.]]&lt;&gt;"", VLOOKUP(DetailsTable[[#This Row],[Flat No.]],FlatsMappingTable[],3,FALSE),"")</f>
        <v/>
      </c>
      <c r="Q289" s="22" t="str">
        <f>IF(DetailsTable[[#This Row],[DOB]]&lt;&gt;"",IF(DetailsTable[[#This Row],[Positive Date]]&lt;&gt;"",DATEDIF(DetailsTable[[#This Row],[DOB]],DetailsTable[[#This Row],[Positive Date]],"Y"),""),"")</f>
        <v/>
      </c>
      <c r="R289" s="22" t="str">
        <f>IF(DetailsTable[[#This Row],[Positive Date]]&lt;&gt;"",YEAR(DetailsTable[[#This Row],[Positive Date]]),"")</f>
        <v/>
      </c>
      <c r="S289" s="19" t="str">
        <f>TEXT(IF(DetailsTable[[#This Row],[Positive Date]]&lt;&gt;"",MONTH(DetailsTable[[#This Row],[Positive Date]])*28,""),"mmm")</f>
        <v/>
      </c>
      <c r="T289" s="19" t="str">
        <f>IF(DetailsTable[[#This Row],[Month]]&lt;&gt;"", _xlfn.CONCAT(DetailsTable[[#This Row],[Month]],"-",DetailsTable[[#This Row],[Year]]),"")</f>
        <v/>
      </c>
      <c r="U289" s="19" t="str">
        <f>IF(DetailsTable[[#This Row],[Positive Date]]&lt;&gt;"",IF(DetailsTable[[#This Row],[Recovered Date]]&lt;&gt;"",DATEDIF(DetailsTable[[#This Row],[Positive Date]],DetailsTable[[#This Row],[Recovered Date]],"D"),""),"")</f>
        <v/>
      </c>
      <c r="V289" s="19" t="str">
        <f>IF(DetailsTable[[#This Row],[Age]]&lt;&gt;"", VLOOKUP(ROUNDDOWN(DetailsTable[[#This Row],[Age]],-1)+1,AgeBandBasedDetails[[Start Age]:[Age Band]],3,FALSE),"")</f>
        <v/>
      </c>
    </row>
    <row r="290" spans="1:22" x14ac:dyDescent="0.25">
      <c r="A290" s="6" t="str">
        <f>IF(DetailsTable[[#This Row],[Person Name]]&lt;&gt;"",A289+1,"")</f>
        <v/>
      </c>
      <c r="B290" s="3"/>
      <c r="C290" s="3"/>
      <c r="D290" s="16"/>
      <c r="E290" s="3"/>
      <c r="F290" s="16"/>
      <c r="G290" s="16"/>
      <c r="H290" s="16"/>
      <c r="I290" s="16"/>
      <c r="J290" s="16"/>
      <c r="K290" s="16"/>
      <c r="L290" s="46"/>
      <c r="M290" s="40" t="str">
        <f>IF(DetailsTable[[#This Row],[Positive Date]]&lt;&gt;"", IF(DetailsTable[[#This Row],[Recovered Date]]="",IF(DetailsTable[[#This Row],[Deceased Date]]="","Yes","No"),"No"),"")</f>
        <v/>
      </c>
      <c r="N290" s="50" t="str">
        <f>IF(DetailsTable[[#This Row],[Flat No.]]&lt;&gt;"", VLOOKUP(DetailsTable[[#This Row],[Flat No.]],FlatsMappingTable[],4,FALSE),"")</f>
        <v/>
      </c>
      <c r="O290" s="22" t="str">
        <f>IF(DetailsTable[[#This Row],[Flat No.]]&lt;&gt;"", VLOOKUP(DetailsTable[[#This Row],[Flat No.]],FlatsMappingTable[],2,FALSE),"")</f>
        <v/>
      </c>
      <c r="P290" s="22" t="str">
        <f>IF(DetailsTable[[#This Row],[Flat No.]]&lt;&gt;"", VLOOKUP(DetailsTable[[#This Row],[Flat No.]],FlatsMappingTable[],3,FALSE),"")</f>
        <v/>
      </c>
      <c r="Q290" s="22" t="str">
        <f>IF(DetailsTable[[#This Row],[DOB]]&lt;&gt;"",IF(DetailsTable[[#This Row],[Positive Date]]&lt;&gt;"",DATEDIF(DetailsTable[[#This Row],[DOB]],DetailsTable[[#This Row],[Positive Date]],"Y"),""),"")</f>
        <v/>
      </c>
      <c r="R290" s="22" t="str">
        <f>IF(DetailsTable[[#This Row],[Positive Date]]&lt;&gt;"",YEAR(DetailsTable[[#This Row],[Positive Date]]),"")</f>
        <v/>
      </c>
      <c r="S290" s="19" t="str">
        <f>TEXT(IF(DetailsTable[[#This Row],[Positive Date]]&lt;&gt;"",MONTH(DetailsTable[[#This Row],[Positive Date]])*28,""),"mmm")</f>
        <v/>
      </c>
      <c r="T290" s="19" t="str">
        <f>IF(DetailsTable[[#This Row],[Month]]&lt;&gt;"", _xlfn.CONCAT(DetailsTable[[#This Row],[Month]],"-",DetailsTable[[#This Row],[Year]]),"")</f>
        <v/>
      </c>
      <c r="U290" s="19" t="str">
        <f>IF(DetailsTable[[#This Row],[Positive Date]]&lt;&gt;"",IF(DetailsTable[[#This Row],[Recovered Date]]&lt;&gt;"",DATEDIF(DetailsTable[[#This Row],[Positive Date]],DetailsTable[[#This Row],[Recovered Date]],"D"),""),"")</f>
        <v/>
      </c>
      <c r="V290" s="19" t="str">
        <f>IF(DetailsTable[[#This Row],[Age]]&lt;&gt;"", VLOOKUP(ROUNDDOWN(DetailsTable[[#This Row],[Age]],-1)+1,AgeBandBasedDetails[[Start Age]:[Age Band]],3,FALSE),"")</f>
        <v/>
      </c>
    </row>
    <row r="291" spans="1:22" x14ac:dyDescent="0.25">
      <c r="A291" s="6" t="str">
        <f>IF(DetailsTable[[#This Row],[Person Name]]&lt;&gt;"",A290+1,"")</f>
        <v/>
      </c>
      <c r="B291" s="3"/>
      <c r="C291" s="3"/>
      <c r="D291" s="16"/>
      <c r="E291" s="3"/>
      <c r="F291" s="16"/>
      <c r="G291" s="16"/>
      <c r="H291" s="16"/>
      <c r="I291" s="16"/>
      <c r="J291" s="16"/>
      <c r="K291" s="16"/>
      <c r="L291" s="46"/>
      <c r="M291" s="40" t="str">
        <f>IF(DetailsTable[[#This Row],[Positive Date]]&lt;&gt;"", IF(DetailsTable[[#This Row],[Recovered Date]]="",IF(DetailsTable[[#This Row],[Deceased Date]]="","Yes","No"),"No"),"")</f>
        <v/>
      </c>
      <c r="N291" s="50" t="str">
        <f>IF(DetailsTable[[#This Row],[Flat No.]]&lt;&gt;"", VLOOKUP(DetailsTable[[#This Row],[Flat No.]],FlatsMappingTable[],4,FALSE),"")</f>
        <v/>
      </c>
      <c r="O291" s="22" t="str">
        <f>IF(DetailsTable[[#This Row],[Flat No.]]&lt;&gt;"", VLOOKUP(DetailsTable[[#This Row],[Flat No.]],FlatsMappingTable[],2,FALSE),"")</f>
        <v/>
      </c>
      <c r="P291" s="22" t="str">
        <f>IF(DetailsTable[[#This Row],[Flat No.]]&lt;&gt;"", VLOOKUP(DetailsTable[[#This Row],[Flat No.]],FlatsMappingTable[],3,FALSE),"")</f>
        <v/>
      </c>
      <c r="Q291" s="22" t="str">
        <f>IF(DetailsTable[[#This Row],[DOB]]&lt;&gt;"",IF(DetailsTable[[#This Row],[Positive Date]]&lt;&gt;"",DATEDIF(DetailsTable[[#This Row],[DOB]],DetailsTable[[#This Row],[Positive Date]],"Y"),""),"")</f>
        <v/>
      </c>
      <c r="R291" s="22" t="str">
        <f>IF(DetailsTable[[#This Row],[Positive Date]]&lt;&gt;"",YEAR(DetailsTable[[#This Row],[Positive Date]]),"")</f>
        <v/>
      </c>
      <c r="S291" s="19" t="str">
        <f>TEXT(IF(DetailsTable[[#This Row],[Positive Date]]&lt;&gt;"",MONTH(DetailsTable[[#This Row],[Positive Date]])*28,""),"mmm")</f>
        <v/>
      </c>
      <c r="T291" s="19" t="str">
        <f>IF(DetailsTable[[#This Row],[Month]]&lt;&gt;"", _xlfn.CONCAT(DetailsTable[[#This Row],[Month]],"-",DetailsTable[[#This Row],[Year]]),"")</f>
        <v/>
      </c>
      <c r="U291" s="19" t="str">
        <f>IF(DetailsTable[[#This Row],[Positive Date]]&lt;&gt;"",IF(DetailsTable[[#This Row],[Recovered Date]]&lt;&gt;"",DATEDIF(DetailsTable[[#This Row],[Positive Date]],DetailsTable[[#This Row],[Recovered Date]],"D"),""),"")</f>
        <v/>
      </c>
      <c r="V291" s="19" t="str">
        <f>IF(DetailsTable[[#This Row],[Age]]&lt;&gt;"", VLOOKUP(ROUNDDOWN(DetailsTable[[#This Row],[Age]],-1)+1,AgeBandBasedDetails[[Start Age]:[Age Band]],3,FALSE),"")</f>
        <v/>
      </c>
    </row>
    <row r="292" spans="1:22" x14ac:dyDescent="0.25">
      <c r="A292" s="6" t="str">
        <f>IF(DetailsTable[[#This Row],[Person Name]]&lt;&gt;"",A291+1,"")</f>
        <v/>
      </c>
      <c r="B292" s="3"/>
      <c r="C292" s="3"/>
      <c r="D292" s="16"/>
      <c r="E292" s="3"/>
      <c r="F292" s="16"/>
      <c r="G292" s="16"/>
      <c r="H292" s="16"/>
      <c r="I292" s="16"/>
      <c r="J292" s="16"/>
      <c r="K292" s="16"/>
      <c r="L292" s="46"/>
      <c r="M292" s="40" t="str">
        <f>IF(DetailsTable[[#This Row],[Positive Date]]&lt;&gt;"", IF(DetailsTable[[#This Row],[Recovered Date]]="",IF(DetailsTable[[#This Row],[Deceased Date]]="","Yes","No"),"No"),"")</f>
        <v/>
      </c>
      <c r="N292" s="50" t="str">
        <f>IF(DetailsTable[[#This Row],[Flat No.]]&lt;&gt;"", VLOOKUP(DetailsTable[[#This Row],[Flat No.]],FlatsMappingTable[],4,FALSE),"")</f>
        <v/>
      </c>
      <c r="O292" s="22" t="str">
        <f>IF(DetailsTable[[#This Row],[Flat No.]]&lt;&gt;"", VLOOKUP(DetailsTable[[#This Row],[Flat No.]],FlatsMappingTable[],2,FALSE),"")</f>
        <v/>
      </c>
      <c r="P292" s="22" t="str">
        <f>IF(DetailsTable[[#This Row],[Flat No.]]&lt;&gt;"", VLOOKUP(DetailsTable[[#This Row],[Flat No.]],FlatsMappingTable[],3,FALSE),"")</f>
        <v/>
      </c>
      <c r="Q292" s="22" t="str">
        <f>IF(DetailsTable[[#This Row],[DOB]]&lt;&gt;"",IF(DetailsTable[[#This Row],[Positive Date]]&lt;&gt;"",DATEDIF(DetailsTable[[#This Row],[DOB]],DetailsTable[[#This Row],[Positive Date]],"Y"),""),"")</f>
        <v/>
      </c>
      <c r="R292" s="22" t="str">
        <f>IF(DetailsTable[[#This Row],[Positive Date]]&lt;&gt;"",YEAR(DetailsTable[[#This Row],[Positive Date]]),"")</f>
        <v/>
      </c>
      <c r="S292" s="19" t="str">
        <f>TEXT(IF(DetailsTable[[#This Row],[Positive Date]]&lt;&gt;"",MONTH(DetailsTable[[#This Row],[Positive Date]])*28,""),"mmm")</f>
        <v/>
      </c>
      <c r="T292" s="19" t="str">
        <f>IF(DetailsTable[[#This Row],[Month]]&lt;&gt;"", _xlfn.CONCAT(DetailsTable[[#This Row],[Month]],"-",DetailsTable[[#This Row],[Year]]),"")</f>
        <v/>
      </c>
      <c r="U292" s="19" t="str">
        <f>IF(DetailsTable[[#This Row],[Positive Date]]&lt;&gt;"",IF(DetailsTable[[#This Row],[Recovered Date]]&lt;&gt;"",DATEDIF(DetailsTable[[#This Row],[Positive Date]],DetailsTable[[#This Row],[Recovered Date]],"D"),""),"")</f>
        <v/>
      </c>
      <c r="V292" s="19" t="str">
        <f>IF(DetailsTable[[#This Row],[Age]]&lt;&gt;"", VLOOKUP(ROUNDDOWN(DetailsTable[[#This Row],[Age]],-1)+1,AgeBandBasedDetails[[Start Age]:[Age Band]],3,FALSE),"")</f>
        <v/>
      </c>
    </row>
    <row r="293" spans="1:22" x14ac:dyDescent="0.25">
      <c r="A293" s="6" t="str">
        <f>IF(DetailsTable[[#This Row],[Person Name]]&lt;&gt;"",A292+1,"")</f>
        <v/>
      </c>
      <c r="B293" s="3"/>
      <c r="C293" s="3"/>
      <c r="D293" s="16"/>
      <c r="E293" s="3"/>
      <c r="F293" s="16"/>
      <c r="G293" s="16"/>
      <c r="H293" s="16"/>
      <c r="I293" s="16"/>
      <c r="J293" s="16"/>
      <c r="K293" s="16"/>
      <c r="L293" s="46"/>
      <c r="M293" s="40" t="str">
        <f>IF(DetailsTable[[#This Row],[Positive Date]]&lt;&gt;"", IF(DetailsTable[[#This Row],[Recovered Date]]="",IF(DetailsTable[[#This Row],[Deceased Date]]="","Yes","No"),"No"),"")</f>
        <v/>
      </c>
      <c r="N293" s="50" t="str">
        <f>IF(DetailsTable[[#This Row],[Flat No.]]&lt;&gt;"", VLOOKUP(DetailsTable[[#This Row],[Flat No.]],FlatsMappingTable[],4,FALSE),"")</f>
        <v/>
      </c>
      <c r="O293" s="22" t="str">
        <f>IF(DetailsTable[[#This Row],[Flat No.]]&lt;&gt;"", VLOOKUP(DetailsTable[[#This Row],[Flat No.]],FlatsMappingTable[],2,FALSE),"")</f>
        <v/>
      </c>
      <c r="P293" s="22" t="str">
        <f>IF(DetailsTable[[#This Row],[Flat No.]]&lt;&gt;"", VLOOKUP(DetailsTable[[#This Row],[Flat No.]],FlatsMappingTable[],3,FALSE),"")</f>
        <v/>
      </c>
      <c r="Q293" s="22" t="str">
        <f>IF(DetailsTable[[#This Row],[DOB]]&lt;&gt;"",IF(DetailsTable[[#This Row],[Positive Date]]&lt;&gt;"",DATEDIF(DetailsTable[[#This Row],[DOB]],DetailsTable[[#This Row],[Positive Date]],"Y"),""),"")</f>
        <v/>
      </c>
      <c r="R293" s="22" t="str">
        <f>IF(DetailsTable[[#This Row],[Positive Date]]&lt;&gt;"",YEAR(DetailsTable[[#This Row],[Positive Date]]),"")</f>
        <v/>
      </c>
      <c r="S293" s="19" t="str">
        <f>TEXT(IF(DetailsTable[[#This Row],[Positive Date]]&lt;&gt;"",MONTH(DetailsTable[[#This Row],[Positive Date]])*28,""),"mmm")</f>
        <v/>
      </c>
      <c r="T293" s="19" t="str">
        <f>IF(DetailsTable[[#This Row],[Month]]&lt;&gt;"", _xlfn.CONCAT(DetailsTable[[#This Row],[Month]],"-",DetailsTable[[#This Row],[Year]]),"")</f>
        <v/>
      </c>
      <c r="U293" s="19" t="str">
        <f>IF(DetailsTable[[#This Row],[Positive Date]]&lt;&gt;"",IF(DetailsTable[[#This Row],[Recovered Date]]&lt;&gt;"",DATEDIF(DetailsTable[[#This Row],[Positive Date]],DetailsTable[[#This Row],[Recovered Date]],"D"),""),"")</f>
        <v/>
      </c>
      <c r="V293" s="19" t="str">
        <f>IF(DetailsTable[[#This Row],[Age]]&lt;&gt;"", VLOOKUP(ROUNDDOWN(DetailsTable[[#This Row],[Age]],-1)+1,AgeBandBasedDetails[[Start Age]:[Age Band]],3,FALSE),"")</f>
        <v/>
      </c>
    </row>
    <row r="294" spans="1:22" x14ac:dyDescent="0.25">
      <c r="A294" s="6" t="str">
        <f>IF(DetailsTable[[#This Row],[Person Name]]&lt;&gt;"",A293+1,"")</f>
        <v/>
      </c>
      <c r="B294" s="3"/>
      <c r="C294" s="3"/>
      <c r="D294" s="16"/>
      <c r="E294" s="3"/>
      <c r="F294" s="16"/>
      <c r="G294" s="16"/>
      <c r="H294" s="16"/>
      <c r="I294" s="16"/>
      <c r="J294" s="16"/>
      <c r="K294" s="16"/>
      <c r="L294" s="46"/>
      <c r="M294" s="40" t="str">
        <f>IF(DetailsTable[[#This Row],[Positive Date]]&lt;&gt;"", IF(DetailsTable[[#This Row],[Recovered Date]]="",IF(DetailsTable[[#This Row],[Deceased Date]]="","Yes","No"),"No"),"")</f>
        <v/>
      </c>
      <c r="N294" s="50" t="str">
        <f>IF(DetailsTable[[#This Row],[Flat No.]]&lt;&gt;"", VLOOKUP(DetailsTable[[#This Row],[Flat No.]],FlatsMappingTable[],4,FALSE),"")</f>
        <v/>
      </c>
      <c r="O294" s="22" t="str">
        <f>IF(DetailsTable[[#This Row],[Flat No.]]&lt;&gt;"", VLOOKUP(DetailsTable[[#This Row],[Flat No.]],FlatsMappingTable[],2,FALSE),"")</f>
        <v/>
      </c>
      <c r="P294" s="22" t="str">
        <f>IF(DetailsTable[[#This Row],[Flat No.]]&lt;&gt;"", VLOOKUP(DetailsTable[[#This Row],[Flat No.]],FlatsMappingTable[],3,FALSE),"")</f>
        <v/>
      </c>
      <c r="Q294" s="22" t="str">
        <f>IF(DetailsTable[[#This Row],[DOB]]&lt;&gt;"",IF(DetailsTable[[#This Row],[Positive Date]]&lt;&gt;"",DATEDIF(DetailsTable[[#This Row],[DOB]],DetailsTable[[#This Row],[Positive Date]],"Y"),""),"")</f>
        <v/>
      </c>
      <c r="R294" s="22" t="str">
        <f>IF(DetailsTable[[#This Row],[Positive Date]]&lt;&gt;"",YEAR(DetailsTable[[#This Row],[Positive Date]]),"")</f>
        <v/>
      </c>
      <c r="S294" s="19" t="str">
        <f>TEXT(IF(DetailsTable[[#This Row],[Positive Date]]&lt;&gt;"",MONTH(DetailsTable[[#This Row],[Positive Date]])*28,""),"mmm")</f>
        <v/>
      </c>
      <c r="T294" s="19" t="str">
        <f>IF(DetailsTable[[#This Row],[Month]]&lt;&gt;"", _xlfn.CONCAT(DetailsTable[[#This Row],[Month]],"-",DetailsTable[[#This Row],[Year]]),"")</f>
        <v/>
      </c>
      <c r="U294" s="19" t="str">
        <f>IF(DetailsTable[[#This Row],[Positive Date]]&lt;&gt;"",IF(DetailsTable[[#This Row],[Recovered Date]]&lt;&gt;"",DATEDIF(DetailsTable[[#This Row],[Positive Date]],DetailsTable[[#This Row],[Recovered Date]],"D"),""),"")</f>
        <v/>
      </c>
      <c r="V294" s="19" t="str">
        <f>IF(DetailsTable[[#This Row],[Age]]&lt;&gt;"", VLOOKUP(ROUNDDOWN(DetailsTable[[#This Row],[Age]],-1)+1,AgeBandBasedDetails[[Start Age]:[Age Band]],3,FALSE),"")</f>
        <v/>
      </c>
    </row>
    <row r="295" spans="1:22" x14ac:dyDescent="0.25">
      <c r="A295" s="6" t="str">
        <f>IF(DetailsTable[[#This Row],[Person Name]]&lt;&gt;"",A294+1,"")</f>
        <v/>
      </c>
      <c r="B295" s="3"/>
      <c r="C295" s="3"/>
      <c r="D295" s="16"/>
      <c r="E295" s="3"/>
      <c r="F295" s="16"/>
      <c r="G295" s="16"/>
      <c r="H295" s="16"/>
      <c r="I295" s="16"/>
      <c r="J295" s="16"/>
      <c r="K295" s="16"/>
      <c r="L295" s="46"/>
      <c r="M295" s="40" t="str">
        <f>IF(DetailsTable[[#This Row],[Positive Date]]&lt;&gt;"", IF(DetailsTable[[#This Row],[Recovered Date]]="",IF(DetailsTable[[#This Row],[Deceased Date]]="","Yes","No"),"No"),"")</f>
        <v/>
      </c>
      <c r="N295" s="50" t="str">
        <f>IF(DetailsTable[[#This Row],[Flat No.]]&lt;&gt;"", VLOOKUP(DetailsTable[[#This Row],[Flat No.]],FlatsMappingTable[],4,FALSE),"")</f>
        <v/>
      </c>
      <c r="O295" s="22" t="str">
        <f>IF(DetailsTable[[#This Row],[Flat No.]]&lt;&gt;"", VLOOKUP(DetailsTable[[#This Row],[Flat No.]],FlatsMappingTable[],2,FALSE),"")</f>
        <v/>
      </c>
      <c r="P295" s="22" t="str">
        <f>IF(DetailsTable[[#This Row],[Flat No.]]&lt;&gt;"", VLOOKUP(DetailsTable[[#This Row],[Flat No.]],FlatsMappingTable[],3,FALSE),"")</f>
        <v/>
      </c>
      <c r="Q295" s="22" t="str">
        <f>IF(DetailsTable[[#This Row],[DOB]]&lt;&gt;"",IF(DetailsTable[[#This Row],[Positive Date]]&lt;&gt;"",DATEDIF(DetailsTable[[#This Row],[DOB]],DetailsTable[[#This Row],[Positive Date]],"Y"),""),"")</f>
        <v/>
      </c>
      <c r="R295" s="22" t="str">
        <f>IF(DetailsTable[[#This Row],[Positive Date]]&lt;&gt;"",YEAR(DetailsTable[[#This Row],[Positive Date]]),"")</f>
        <v/>
      </c>
      <c r="S295" s="19" t="str">
        <f>TEXT(IF(DetailsTable[[#This Row],[Positive Date]]&lt;&gt;"",MONTH(DetailsTable[[#This Row],[Positive Date]])*28,""),"mmm")</f>
        <v/>
      </c>
      <c r="T295" s="19" t="str">
        <f>IF(DetailsTable[[#This Row],[Month]]&lt;&gt;"", _xlfn.CONCAT(DetailsTable[[#This Row],[Month]],"-",DetailsTable[[#This Row],[Year]]),"")</f>
        <v/>
      </c>
      <c r="U295" s="19" t="str">
        <f>IF(DetailsTable[[#This Row],[Positive Date]]&lt;&gt;"",IF(DetailsTable[[#This Row],[Recovered Date]]&lt;&gt;"",DATEDIF(DetailsTable[[#This Row],[Positive Date]],DetailsTable[[#This Row],[Recovered Date]],"D"),""),"")</f>
        <v/>
      </c>
      <c r="V295" s="19" t="str">
        <f>IF(DetailsTable[[#This Row],[Age]]&lt;&gt;"", VLOOKUP(ROUNDDOWN(DetailsTable[[#This Row],[Age]],-1)+1,AgeBandBasedDetails[[Start Age]:[Age Band]],3,FALSE),"")</f>
        <v/>
      </c>
    </row>
    <row r="296" spans="1:22" x14ac:dyDescent="0.25">
      <c r="A296" s="6" t="str">
        <f>IF(DetailsTable[[#This Row],[Person Name]]&lt;&gt;"",A295+1,"")</f>
        <v/>
      </c>
      <c r="B296" s="3"/>
      <c r="C296" s="3"/>
      <c r="D296" s="16"/>
      <c r="E296" s="3"/>
      <c r="F296" s="16"/>
      <c r="G296" s="16"/>
      <c r="H296" s="16"/>
      <c r="I296" s="16"/>
      <c r="J296" s="16"/>
      <c r="K296" s="16"/>
      <c r="L296" s="46"/>
      <c r="M296" s="40" t="str">
        <f>IF(DetailsTable[[#This Row],[Positive Date]]&lt;&gt;"", IF(DetailsTable[[#This Row],[Recovered Date]]="",IF(DetailsTable[[#This Row],[Deceased Date]]="","Yes","No"),"No"),"")</f>
        <v/>
      </c>
      <c r="N296" s="50" t="str">
        <f>IF(DetailsTable[[#This Row],[Flat No.]]&lt;&gt;"", VLOOKUP(DetailsTable[[#This Row],[Flat No.]],FlatsMappingTable[],4,FALSE),"")</f>
        <v/>
      </c>
      <c r="O296" s="22" t="str">
        <f>IF(DetailsTable[[#This Row],[Flat No.]]&lt;&gt;"", VLOOKUP(DetailsTable[[#This Row],[Flat No.]],FlatsMappingTable[],2,FALSE),"")</f>
        <v/>
      </c>
      <c r="P296" s="22" t="str">
        <f>IF(DetailsTable[[#This Row],[Flat No.]]&lt;&gt;"", VLOOKUP(DetailsTable[[#This Row],[Flat No.]],FlatsMappingTable[],3,FALSE),"")</f>
        <v/>
      </c>
      <c r="Q296" s="22" t="str">
        <f>IF(DetailsTable[[#This Row],[DOB]]&lt;&gt;"",IF(DetailsTable[[#This Row],[Positive Date]]&lt;&gt;"",DATEDIF(DetailsTable[[#This Row],[DOB]],DetailsTable[[#This Row],[Positive Date]],"Y"),""),"")</f>
        <v/>
      </c>
      <c r="R296" s="22" t="str">
        <f>IF(DetailsTable[[#This Row],[Positive Date]]&lt;&gt;"",YEAR(DetailsTable[[#This Row],[Positive Date]]),"")</f>
        <v/>
      </c>
      <c r="S296" s="19" t="str">
        <f>TEXT(IF(DetailsTable[[#This Row],[Positive Date]]&lt;&gt;"",MONTH(DetailsTable[[#This Row],[Positive Date]])*28,""),"mmm")</f>
        <v/>
      </c>
      <c r="T296" s="19" t="str">
        <f>IF(DetailsTable[[#This Row],[Month]]&lt;&gt;"", _xlfn.CONCAT(DetailsTable[[#This Row],[Month]],"-",DetailsTable[[#This Row],[Year]]),"")</f>
        <v/>
      </c>
      <c r="U296" s="19" t="str">
        <f>IF(DetailsTable[[#This Row],[Positive Date]]&lt;&gt;"",IF(DetailsTable[[#This Row],[Recovered Date]]&lt;&gt;"",DATEDIF(DetailsTable[[#This Row],[Positive Date]],DetailsTable[[#This Row],[Recovered Date]],"D"),""),"")</f>
        <v/>
      </c>
      <c r="V296" s="19" t="str">
        <f>IF(DetailsTable[[#This Row],[Age]]&lt;&gt;"", VLOOKUP(ROUNDDOWN(DetailsTable[[#This Row],[Age]],-1)+1,AgeBandBasedDetails[[Start Age]:[Age Band]],3,FALSE),"")</f>
        <v/>
      </c>
    </row>
    <row r="297" spans="1:22" x14ac:dyDescent="0.25">
      <c r="A297" s="6" t="str">
        <f>IF(DetailsTable[[#This Row],[Person Name]]&lt;&gt;"",A296+1,"")</f>
        <v/>
      </c>
      <c r="B297" s="3"/>
      <c r="C297" s="3"/>
      <c r="D297" s="16"/>
      <c r="E297" s="3"/>
      <c r="F297" s="16"/>
      <c r="G297" s="16"/>
      <c r="H297" s="16"/>
      <c r="I297" s="16"/>
      <c r="J297" s="16"/>
      <c r="K297" s="16"/>
      <c r="L297" s="46"/>
      <c r="M297" s="40" t="str">
        <f>IF(DetailsTable[[#This Row],[Positive Date]]&lt;&gt;"", IF(DetailsTable[[#This Row],[Recovered Date]]="",IF(DetailsTable[[#This Row],[Deceased Date]]="","Yes","No"),"No"),"")</f>
        <v/>
      </c>
      <c r="N297" s="50" t="str">
        <f>IF(DetailsTable[[#This Row],[Flat No.]]&lt;&gt;"", VLOOKUP(DetailsTable[[#This Row],[Flat No.]],FlatsMappingTable[],4,FALSE),"")</f>
        <v/>
      </c>
      <c r="O297" s="22" t="str">
        <f>IF(DetailsTable[[#This Row],[Flat No.]]&lt;&gt;"", VLOOKUP(DetailsTable[[#This Row],[Flat No.]],FlatsMappingTable[],2,FALSE),"")</f>
        <v/>
      </c>
      <c r="P297" s="22" t="str">
        <f>IF(DetailsTable[[#This Row],[Flat No.]]&lt;&gt;"", VLOOKUP(DetailsTable[[#This Row],[Flat No.]],FlatsMappingTable[],3,FALSE),"")</f>
        <v/>
      </c>
      <c r="Q297" s="22" t="str">
        <f>IF(DetailsTable[[#This Row],[DOB]]&lt;&gt;"",IF(DetailsTable[[#This Row],[Positive Date]]&lt;&gt;"",DATEDIF(DetailsTable[[#This Row],[DOB]],DetailsTable[[#This Row],[Positive Date]],"Y"),""),"")</f>
        <v/>
      </c>
      <c r="R297" s="22" t="str">
        <f>IF(DetailsTable[[#This Row],[Positive Date]]&lt;&gt;"",YEAR(DetailsTable[[#This Row],[Positive Date]]),"")</f>
        <v/>
      </c>
      <c r="S297" s="19" t="str">
        <f>TEXT(IF(DetailsTable[[#This Row],[Positive Date]]&lt;&gt;"",MONTH(DetailsTable[[#This Row],[Positive Date]])*28,""),"mmm")</f>
        <v/>
      </c>
      <c r="T297" s="19" t="str">
        <f>IF(DetailsTable[[#This Row],[Month]]&lt;&gt;"", _xlfn.CONCAT(DetailsTable[[#This Row],[Month]],"-",DetailsTable[[#This Row],[Year]]),"")</f>
        <v/>
      </c>
      <c r="U297" s="19" t="str">
        <f>IF(DetailsTable[[#This Row],[Positive Date]]&lt;&gt;"",IF(DetailsTable[[#This Row],[Recovered Date]]&lt;&gt;"",DATEDIF(DetailsTable[[#This Row],[Positive Date]],DetailsTable[[#This Row],[Recovered Date]],"D"),""),"")</f>
        <v/>
      </c>
      <c r="V297" s="19" t="str">
        <f>IF(DetailsTable[[#This Row],[Age]]&lt;&gt;"", VLOOKUP(ROUNDDOWN(DetailsTable[[#This Row],[Age]],-1)+1,AgeBandBasedDetails[[Start Age]:[Age Band]],3,FALSE),"")</f>
        <v/>
      </c>
    </row>
    <row r="298" spans="1:22" x14ac:dyDescent="0.25">
      <c r="A298" s="6" t="str">
        <f>IF(DetailsTable[[#This Row],[Person Name]]&lt;&gt;"",A297+1,"")</f>
        <v/>
      </c>
      <c r="B298" s="3"/>
      <c r="C298" s="3"/>
      <c r="D298" s="16"/>
      <c r="E298" s="3"/>
      <c r="F298" s="16"/>
      <c r="G298" s="16"/>
      <c r="H298" s="16"/>
      <c r="I298" s="16"/>
      <c r="J298" s="16"/>
      <c r="K298" s="16"/>
      <c r="L298" s="46"/>
      <c r="M298" s="40" t="str">
        <f>IF(DetailsTable[[#This Row],[Positive Date]]&lt;&gt;"", IF(DetailsTable[[#This Row],[Recovered Date]]="",IF(DetailsTable[[#This Row],[Deceased Date]]="","Yes","No"),"No"),"")</f>
        <v/>
      </c>
      <c r="N298" s="50" t="str">
        <f>IF(DetailsTable[[#This Row],[Flat No.]]&lt;&gt;"", VLOOKUP(DetailsTable[[#This Row],[Flat No.]],FlatsMappingTable[],4,FALSE),"")</f>
        <v/>
      </c>
      <c r="O298" s="22" t="str">
        <f>IF(DetailsTable[[#This Row],[Flat No.]]&lt;&gt;"", VLOOKUP(DetailsTable[[#This Row],[Flat No.]],FlatsMappingTable[],2,FALSE),"")</f>
        <v/>
      </c>
      <c r="P298" s="22" t="str">
        <f>IF(DetailsTable[[#This Row],[Flat No.]]&lt;&gt;"", VLOOKUP(DetailsTable[[#This Row],[Flat No.]],FlatsMappingTable[],3,FALSE),"")</f>
        <v/>
      </c>
      <c r="Q298" s="22" t="str">
        <f>IF(DetailsTable[[#This Row],[DOB]]&lt;&gt;"",IF(DetailsTable[[#This Row],[Positive Date]]&lt;&gt;"",DATEDIF(DetailsTable[[#This Row],[DOB]],DetailsTable[[#This Row],[Positive Date]],"Y"),""),"")</f>
        <v/>
      </c>
      <c r="R298" s="22" t="str">
        <f>IF(DetailsTable[[#This Row],[Positive Date]]&lt;&gt;"",YEAR(DetailsTable[[#This Row],[Positive Date]]),"")</f>
        <v/>
      </c>
      <c r="S298" s="19" t="str">
        <f>TEXT(IF(DetailsTable[[#This Row],[Positive Date]]&lt;&gt;"",MONTH(DetailsTable[[#This Row],[Positive Date]])*28,""),"mmm")</f>
        <v/>
      </c>
      <c r="T298" s="19" t="str">
        <f>IF(DetailsTable[[#This Row],[Month]]&lt;&gt;"", _xlfn.CONCAT(DetailsTable[[#This Row],[Month]],"-",DetailsTable[[#This Row],[Year]]),"")</f>
        <v/>
      </c>
      <c r="U298" s="19" t="str">
        <f>IF(DetailsTable[[#This Row],[Positive Date]]&lt;&gt;"",IF(DetailsTable[[#This Row],[Recovered Date]]&lt;&gt;"",DATEDIF(DetailsTable[[#This Row],[Positive Date]],DetailsTable[[#This Row],[Recovered Date]],"D"),""),"")</f>
        <v/>
      </c>
      <c r="V298" s="19" t="str">
        <f>IF(DetailsTable[[#This Row],[Age]]&lt;&gt;"", VLOOKUP(ROUNDDOWN(DetailsTable[[#This Row],[Age]],-1)+1,AgeBandBasedDetails[[Start Age]:[Age Band]],3,FALSE),"")</f>
        <v/>
      </c>
    </row>
    <row r="299" spans="1:22" x14ac:dyDescent="0.25">
      <c r="A299" s="6" t="str">
        <f>IF(DetailsTable[[#This Row],[Person Name]]&lt;&gt;"",A298+1,"")</f>
        <v/>
      </c>
      <c r="B299" s="3"/>
      <c r="C299" s="3"/>
      <c r="D299" s="16"/>
      <c r="E299" s="3"/>
      <c r="F299" s="16"/>
      <c r="G299" s="16"/>
      <c r="H299" s="16"/>
      <c r="I299" s="16"/>
      <c r="J299" s="16"/>
      <c r="K299" s="16"/>
      <c r="L299" s="46"/>
      <c r="M299" s="40" t="str">
        <f>IF(DetailsTable[[#This Row],[Positive Date]]&lt;&gt;"", IF(DetailsTable[[#This Row],[Recovered Date]]="",IF(DetailsTable[[#This Row],[Deceased Date]]="","Yes","No"),"No"),"")</f>
        <v/>
      </c>
      <c r="N299" s="50" t="str">
        <f>IF(DetailsTable[[#This Row],[Flat No.]]&lt;&gt;"", VLOOKUP(DetailsTable[[#This Row],[Flat No.]],FlatsMappingTable[],4,FALSE),"")</f>
        <v/>
      </c>
      <c r="O299" s="22" t="str">
        <f>IF(DetailsTable[[#This Row],[Flat No.]]&lt;&gt;"", VLOOKUP(DetailsTable[[#This Row],[Flat No.]],FlatsMappingTable[],2,FALSE),"")</f>
        <v/>
      </c>
      <c r="P299" s="22" t="str">
        <f>IF(DetailsTable[[#This Row],[Flat No.]]&lt;&gt;"", VLOOKUP(DetailsTable[[#This Row],[Flat No.]],FlatsMappingTable[],3,FALSE),"")</f>
        <v/>
      </c>
      <c r="Q299" s="22" t="str">
        <f>IF(DetailsTable[[#This Row],[DOB]]&lt;&gt;"",IF(DetailsTable[[#This Row],[Positive Date]]&lt;&gt;"",DATEDIF(DetailsTable[[#This Row],[DOB]],DetailsTable[[#This Row],[Positive Date]],"Y"),""),"")</f>
        <v/>
      </c>
      <c r="R299" s="22" t="str">
        <f>IF(DetailsTable[[#This Row],[Positive Date]]&lt;&gt;"",YEAR(DetailsTable[[#This Row],[Positive Date]]),"")</f>
        <v/>
      </c>
      <c r="S299" s="19" t="str">
        <f>TEXT(IF(DetailsTable[[#This Row],[Positive Date]]&lt;&gt;"",MONTH(DetailsTable[[#This Row],[Positive Date]])*28,""),"mmm")</f>
        <v/>
      </c>
      <c r="T299" s="19" t="str">
        <f>IF(DetailsTable[[#This Row],[Month]]&lt;&gt;"", _xlfn.CONCAT(DetailsTable[[#This Row],[Month]],"-",DetailsTable[[#This Row],[Year]]),"")</f>
        <v/>
      </c>
      <c r="U299" s="19" t="str">
        <f>IF(DetailsTable[[#This Row],[Positive Date]]&lt;&gt;"",IF(DetailsTable[[#This Row],[Recovered Date]]&lt;&gt;"",DATEDIF(DetailsTable[[#This Row],[Positive Date]],DetailsTable[[#This Row],[Recovered Date]],"D"),""),"")</f>
        <v/>
      </c>
      <c r="V299" s="19" t="str">
        <f>IF(DetailsTable[[#This Row],[Age]]&lt;&gt;"", VLOOKUP(ROUNDDOWN(DetailsTable[[#This Row],[Age]],-1)+1,AgeBandBasedDetails[[Start Age]:[Age Band]],3,FALSE),"")</f>
        <v/>
      </c>
    </row>
    <row r="300" spans="1:22" x14ac:dyDescent="0.25">
      <c r="A300" s="6" t="str">
        <f>IF(DetailsTable[[#This Row],[Person Name]]&lt;&gt;"",A299+1,"")</f>
        <v/>
      </c>
      <c r="B300" s="3"/>
      <c r="C300" s="3"/>
      <c r="D300" s="16"/>
      <c r="E300" s="3"/>
      <c r="F300" s="16"/>
      <c r="G300" s="16"/>
      <c r="H300" s="16"/>
      <c r="I300" s="16"/>
      <c r="J300" s="16"/>
      <c r="K300" s="16"/>
      <c r="L300" s="46"/>
      <c r="M300" s="40" t="str">
        <f>IF(DetailsTable[[#This Row],[Positive Date]]&lt;&gt;"", IF(DetailsTable[[#This Row],[Recovered Date]]="",IF(DetailsTable[[#This Row],[Deceased Date]]="","Yes","No"),"No"),"")</f>
        <v/>
      </c>
      <c r="N300" s="50" t="str">
        <f>IF(DetailsTable[[#This Row],[Flat No.]]&lt;&gt;"", VLOOKUP(DetailsTable[[#This Row],[Flat No.]],FlatsMappingTable[],4,FALSE),"")</f>
        <v/>
      </c>
      <c r="O300" s="22" t="str">
        <f>IF(DetailsTable[[#This Row],[Flat No.]]&lt;&gt;"", VLOOKUP(DetailsTable[[#This Row],[Flat No.]],FlatsMappingTable[],2,FALSE),"")</f>
        <v/>
      </c>
      <c r="P300" s="22" t="str">
        <f>IF(DetailsTable[[#This Row],[Flat No.]]&lt;&gt;"", VLOOKUP(DetailsTable[[#This Row],[Flat No.]],FlatsMappingTable[],3,FALSE),"")</f>
        <v/>
      </c>
      <c r="Q300" s="22" t="str">
        <f>IF(DetailsTable[[#This Row],[DOB]]&lt;&gt;"",IF(DetailsTable[[#This Row],[Positive Date]]&lt;&gt;"",DATEDIF(DetailsTable[[#This Row],[DOB]],DetailsTable[[#This Row],[Positive Date]],"Y"),""),"")</f>
        <v/>
      </c>
      <c r="R300" s="22" t="str">
        <f>IF(DetailsTable[[#This Row],[Positive Date]]&lt;&gt;"",YEAR(DetailsTable[[#This Row],[Positive Date]]),"")</f>
        <v/>
      </c>
      <c r="S300" s="19" t="str">
        <f>TEXT(IF(DetailsTable[[#This Row],[Positive Date]]&lt;&gt;"",MONTH(DetailsTable[[#This Row],[Positive Date]])*28,""),"mmm")</f>
        <v/>
      </c>
      <c r="T300" s="19" t="str">
        <f>IF(DetailsTable[[#This Row],[Month]]&lt;&gt;"", _xlfn.CONCAT(DetailsTable[[#This Row],[Month]],"-",DetailsTable[[#This Row],[Year]]),"")</f>
        <v/>
      </c>
      <c r="U300" s="19" t="str">
        <f>IF(DetailsTable[[#This Row],[Positive Date]]&lt;&gt;"",IF(DetailsTable[[#This Row],[Recovered Date]]&lt;&gt;"",DATEDIF(DetailsTable[[#This Row],[Positive Date]],DetailsTable[[#This Row],[Recovered Date]],"D"),""),"")</f>
        <v/>
      </c>
      <c r="V300" s="19" t="str">
        <f>IF(DetailsTable[[#This Row],[Age]]&lt;&gt;"", VLOOKUP(ROUNDDOWN(DetailsTable[[#This Row],[Age]],-1)+1,AgeBandBasedDetails[[Start Age]:[Age Band]],3,FALSE),"")</f>
        <v/>
      </c>
    </row>
    <row r="301" spans="1:22" x14ac:dyDescent="0.25">
      <c r="A301" s="6" t="str">
        <f>IF(DetailsTable[[#This Row],[Person Name]]&lt;&gt;"",A300+1,"")</f>
        <v/>
      </c>
      <c r="B301" s="3"/>
      <c r="C301" s="3"/>
      <c r="D301" s="16"/>
      <c r="E301" s="3"/>
      <c r="F301" s="16"/>
      <c r="G301" s="16"/>
      <c r="H301" s="16"/>
      <c r="I301" s="16"/>
      <c r="J301" s="16"/>
      <c r="K301" s="16"/>
      <c r="L301" s="46"/>
      <c r="M301" s="40" t="str">
        <f>IF(DetailsTable[[#This Row],[Positive Date]]&lt;&gt;"", IF(DetailsTable[[#This Row],[Recovered Date]]="",IF(DetailsTable[[#This Row],[Deceased Date]]="","Yes","No"),"No"),"")</f>
        <v/>
      </c>
      <c r="N301" s="50" t="str">
        <f>IF(DetailsTable[[#This Row],[Flat No.]]&lt;&gt;"", VLOOKUP(DetailsTable[[#This Row],[Flat No.]],FlatsMappingTable[],4,FALSE),"")</f>
        <v/>
      </c>
      <c r="O301" s="22" t="str">
        <f>IF(DetailsTable[[#This Row],[Flat No.]]&lt;&gt;"", VLOOKUP(DetailsTable[[#This Row],[Flat No.]],FlatsMappingTable[],2,FALSE),"")</f>
        <v/>
      </c>
      <c r="P301" s="22" t="str">
        <f>IF(DetailsTable[[#This Row],[Flat No.]]&lt;&gt;"", VLOOKUP(DetailsTable[[#This Row],[Flat No.]],FlatsMappingTable[],3,FALSE),"")</f>
        <v/>
      </c>
      <c r="Q301" s="22" t="str">
        <f>IF(DetailsTable[[#This Row],[DOB]]&lt;&gt;"",IF(DetailsTable[[#This Row],[Positive Date]]&lt;&gt;"",DATEDIF(DetailsTable[[#This Row],[DOB]],DetailsTable[[#This Row],[Positive Date]],"Y"),""),"")</f>
        <v/>
      </c>
      <c r="R301" s="22" t="str">
        <f>IF(DetailsTable[[#This Row],[Positive Date]]&lt;&gt;"",YEAR(DetailsTable[[#This Row],[Positive Date]]),"")</f>
        <v/>
      </c>
      <c r="S301" s="19" t="str">
        <f>TEXT(IF(DetailsTable[[#This Row],[Positive Date]]&lt;&gt;"",MONTH(DetailsTable[[#This Row],[Positive Date]])*28,""),"mmm")</f>
        <v/>
      </c>
      <c r="T301" s="19" t="str">
        <f>IF(DetailsTable[[#This Row],[Month]]&lt;&gt;"", _xlfn.CONCAT(DetailsTable[[#This Row],[Month]],"-",DetailsTable[[#This Row],[Year]]),"")</f>
        <v/>
      </c>
      <c r="U301" s="19" t="str">
        <f>IF(DetailsTable[[#This Row],[Positive Date]]&lt;&gt;"",IF(DetailsTable[[#This Row],[Recovered Date]]&lt;&gt;"",DATEDIF(DetailsTable[[#This Row],[Positive Date]],DetailsTable[[#This Row],[Recovered Date]],"D"),""),"")</f>
        <v/>
      </c>
      <c r="V301" s="19" t="str">
        <f>IF(DetailsTable[[#This Row],[Age]]&lt;&gt;"", VLOOKUP(ROUNDDOWN(DetailsTable[[#This Row],[Age]],-1)+1,AgeBandBasedDetails[[Start Age]:[Age Band]],3,FALSE),"")</f>
        <v/>
      </c>
    </row>
    <row r="302" spans="1:22" x14ac:dyDescent="0.25">
      <c r="A302" s="6" t="str">
        <f>IF(DetailsTable[[#This Row],[Person Name]]&lt;&gt;"",A301+1,"")</f>
        <v/>
      </c>
      <c r="B302" s="3"/>
      <c r="C302" s="3"/>
      <c r="D302" s="16"/>
      <c r="E302" s="3"/>
      <c r="F302" s="16"/>
      <c r="G302" s="16"/>
      <c r="H302" s="16"/>
      <c r="I302" s="16"/>
      <c r="J302" s="16"/>
      <c r="K302" s="16"/>
      <c r="L302" s="46"/>
      <c r="M302" s="40" t="str">
        <f>IF(DetailsTable[[#This Row],[Positive Date]]&lt;&gt;"", IF(DetailsTable[[#This Row],[Recovered Date]]="",IF(DetailsTable[[#This Row],[Deceased Date]]="","Yes","No"),"No"),"")</f>
        <v/>
      </c>
      <c r="N302" s="50" t="str">
        <f>IF(DetailsTable[[#This Row],[Flat No.]]&lt;&gt;"", VLOOKUP(DetailsTable[[#This Row],[Flat No.]],FlatsMappingTable[],4,FALSE),"")</f>
        <v/>
      </c>
      <c r="O302" s="22" t="str">
        <f>IF(DetailsTable[[#This Row],[Flat No.]]&lt;&gt;"", VLOOKUP(DetailsTable[[#This Row],[Flat No.]],FlatsMappingTable[],2,FALSE),"")</f>
        <v/>
      </c>
      <c r="P302" s="22" t="str">
        <f>IF(DetailsTable[[#This Row],[Flat No.]]&lt;&gt;"", VLOOKUP(DetailsTable[[#This Row],[Flat No.]],FlatsMappingTable[],3,FALSE),"")</f>
        <v/>
      </c>
      <c r="Q302" s="22" t="str">
        <f>IF(DetailsTable[[#This Row],[DOB]]&lt;&gt;"",IF(DetailsTable[[#This Row],[Positive Date]]&lt;&gt;"",DATEDIF(DetailsTable[[#This Row],[DOB]],DetailsTable[[#This Row],[Positive Date]],"Y"),""),"")</f>
        <v/>
      </c>
      <c r="R302" s="22" t="str">
        <f>IF(DetailsTable[[#This Row],[Positive Date]]&lt;&gt;"",YEAR(DetailsTable[[#This Row],[Positive Date]]),"")</f>
        <v/>
      </c>
      <c r="S302" s="19" t="str">
        <f>TEXT(IF(DetailsTable[[#This Row],[Positive Date]]&lt;&gt;"",MONTH(DetailsTable[[#This Row],[Positive Date]])*28,""),"mmm")</f>
        <v/>
      </c>
      <c r="T302" s="19" t="str">
        <f>IF(DetailsTable[[#This Row],[Month]]&lt;&gt;"", _xlfn.CONCAT(DetailsTable[[#This Row],[Month]],"-",DetailsTable[[#This Row],[Year]]),"")</f>
        <v/>
      </c>
      <c r="U302" s="19" t="str">
        <f>IF(DetailsTable[[#This Row],[Positive Date]]&lt;&gt;"",IF(DetailsTable[[#This Row],[Recovered Date]]&lt;&gt;"",DATEDIF(DetailsTable[[#This Row],[Positive Date]],DetailsTable[[#This Row],[Recovered Date]],"D"),""),"")</f>
        <v/>
      </c>
      <c r="V302" s="19" t="str">
        <f>IF(DetailsTable[[#This Row],[Age]]&lt;&gt;"", VLOOKUP(ROUNDDOWN(DetailsTable[[#This Row],[Age]],-1)+1,AgeBandBasedDetails[[Start Age]:[Age Band]],3,FALSE),"")</f>
        <v/>
      </c>
    </row>
    <row r="303" spans="1:22" x14ac:dyDescent="0.25">
      <c r="A303" s="6" t="str">
        <f>IF(DetailsTable[[#This Row],[Person Name]]&lt;&gt;"",A302+1,"")</f>
        <v/>
      </c>
      <c r="B303" s="3"/>
      <c r="C303" s="3"/>
      <c r="D303" s="16"/>
      <c r="E303" s="3"/>
      <c r="F303" s="16"/>
      <c r="G303" s="16"/>
      <c r="H303" s="16"/>
      <c r="I303" s="16"/>
      <c r="J303" s="16"/>
      <c r="K303" s="16"/>
      <c r="L303" s="46"/>
      <c r="M303" s="40" t="str">
        <f>IF(DetailsTable[[#This Row],[Positive Date]]&lt;&gt;"", IF(DetailsTable[[#This Row],[Recovered Date]]="",IF(DetailsTable[[#This Row],[Deceased Date]]="","Yes","No"),"No"),"")</f>
        <v/>
      </c>
      <c r="N303" s="50" t="str">
        <f>IF(DetailsTable[[#This Row],[Flat No.]]&lt;&gt;"", VLOOKUP(DetailsTable[[#This Row],[Flat No.]],FlatsMappingTable[],4,FALSE),"")</f>
        <v/>
      </c>
      <c r="O303" s="22" t="str">
        <f>IF(DetailsTable[[#This Row],[Flat No.]]&lt;&gt;"", VLOOKUP(DetailsTable[[#This Row],[Flat No.]],FlatsMappingTable[],2,FALSE),"")</f>
        <v/>
      </c>
      <c r="P303" s="22" t="str">
        <f>IF(DetailsTable[[#This Row],[Flat No.]]&lt;&gt;"", VLOOKUP(DetailsTable[[#This Row],[Flat No.]],FlatsMappingTable[],3,FALSE),"")</f>
        <v/>
      </c>
      <c r="Q303" s="22" t="str">
        <f>IF(DetailsTable[[#This Row],[DOB]]&lt;&gt;"",IF(DetailsTable[[#This Row],[Positive Date]]&lt;&gt;"",DATEDIF(DetailsTable[[#This Row],[DOB]],DetailsTable[[#This Row],[Positive Date]],"Y"),""),"")</f>
        <v/>
      </c>
      <c r="R303" s="22" t="str">
        <f>IF(DetailsTable[[#This Row],[Positive Date]]&lt;&gt;"",YEAR(DetailsTable[[#This Row],[Positive Date]]),"")</f>
        <v/>
      </c>
      <c r="S303" s="19" t="str">
        <f>TEXT(IF(DetailsTable[[#This Row],[Positive Date]]&lt;&gt;"",MONTH(DetailsTable[[#This Row],[Positive Date]])*28,""),"mmm")</f>
        <v/>
      </c>
      <c r="T303" s="19" t="str">
        <f>IF(DetailsTable[[#This Row],[Month]]&lt;&gt;"", _xlfn.CONCAT(DetailsTable[[#This Row],[Month]],"-",DetailsTable[[#This Row],[Year]]),"")</f>
        <v/>
      </c>
      <c r="U303" s="19" t="str">
        <f>IF(DetailsTable[[#This Row],[Positive Date]]&lt;&gt;"",IF(DetailsTable[[#This Row],[Recovered Date]]&lt;&gt;"",DATEDIF(DetailsTable[[#This Row],[Positive Date]],DetailsTable[[#This Row],[Recovered Date]],"D"),""),"")</f>
        <v/>
      </c>
      <c r="V303" s="19" t="str">
        <f>IF(DetailsTable[[#This Row],[Age]]&lt;&gt;"", VLOOKUP(ROUNDDOWN(DetailsTable[[#This Row],[Age]],-1)+1,AgeBandBasedDetails[[Start Age]:[Age Band]],3,FALSE),"")</f>
        <v/>
      </c>
    </row>
    <row r="304" spans="1:22" x14ac:dyDescent="0.25">
      <c r="A304" s="6" t="str">
        <f>IF(DetailsTable[[#This Row],[Person Name]]&lt;&gt;"",A303+1,"")</f>
        <v/>
      </c>
      <c r="B304" s="3"/>
      <c r="C304" s="3"/>
      <c r="D304" s="16"/>
      <c r="E304" s="3"/>
      <c r="F304" s="16"/>
      <c r="G304" s="16"/>
      <c r="H304" s="16"/>
      <c r="I304" s="16"/>
      <c r="J304" s="16"/>
      <c r="K304" s="16"/>
      <c r="L304" s="46"/>
      <c r="M304" s="40" t="str">
        <f>IF(DetailsTable[[#This Row],[Positive Date]]&lt;&gt;"", IF(DetailsTable[[#This Row],[Recovered Date]]="",IF(DetailsTable[[#This Row],[Deceased Date]]="","Yes","No"),"No"),"")</f>
        <v/>
      </c>
      <c r="N304" s="50" t="str">
        <f>IF(DetailsTable[[#This Row],[Flat No.]]&lt;&gt;"", VLOOKUP(DetailsTable[[#This Row],[Flat No.]],FlatsMappingTable[],4,FALSE),"")</f>
        <v/>
      </c>
      <c r="O304" s="22" t="str">
        <f>IF(DetailsTable[[#This Row],[Flat No.]]&lt;&gt;"", VLOOKUP(DetailsTable[[#This Row],[Flat No.]],FlatsMappingTable[],2,FALSE),"")</f>
        <v/>
      </c>
      <c r="P304" s="22" t="str">
        <f>IF(DetailsTable[[#This Row],[Flat No.]]&lt;&gt;"", VLOOKUP(DetailsTable[[#This Row],[Flat No.]],FlatsMappingTable[],3,FALSE),"")</f>
        <v/>
      </c>
      <c r="Q304" s="22" t="str">
        <f>IF(DetailsTable[[#This Row],[DOB]]&lt;&gt;"",IF(DetailsTable[[#This Row],[Positive Date]]&lt;&gt;"",DATEDIF(DetailsTable[[#This Row],[DOB]],DetailsTable[[#This Row],[Positive Date]],"Y"),""),"")</f>
        <v/>
      </c>
      <c r="R304" s="22" t="str">
        <f>IF(DetailsTable[[#This Row],[Positive Date]]&lt;&gt;"",YEAR(DetailsTable[[#This Row],[Positive Date]]),"")</f>
        <v/>
      </c>
      <c r="S304" s="19" t="str">
        <f>TEXT(IF(DetailsTable[[#This Row],[Positive Date]]&lt;&gt;"",MONTH(DetailsTable[[#This Row],[Positive Date]])*28,""),"mmm")</f>
        <v/>
      </c>
      <c r="T304" s="19" t="str">
        <f>IF(DetailsTable[[#This Row],[Month]]&lt;&gt;"", _xlfn.CONCAT(DetailsTable[[#This Row],[Month]],"-",DetailsTable[[#This Row],[Year]]),"")</f>
        <v/>
      </c>
      <c r="U304" s="19" t="str">
        <f>IF(DetailsTable[[#This Row],[Positive Date]]&lt;&gt;"",IF(DetailsTable[[#This Row],[Recovered Date]]&lt;&gt;"",DATEDIF(DetailsTable[[#This Row],[Positive Date]],DetailsTable[[#This Row],[Recovered Date]],"D"),""),"")</f>
        <v/>
      </c>
      <c r="V304" s="19" t="str">
        <f>IF(DetailsTable[[#This Row],[Age]]&lt;&gt;"", VLOOKUP(ROUNDDOWN(DetailsTable[[#This Row],[Age]],-1)+1,AgeBandBasedDetails[[Start Age]:[Age Band]],3,FALSE),"")</f>
        <v/>
      </c>
    </row>
    <row r="305" spans="1:22" x14ac:dyDescent="0.25">
      <c r="A305" s="6" t="str">
        <f>IF(DetailsTable[[#This Row],[Person Name]]&lt;&gt;"",A304+1,"")</f>
        <v/>
      </c>
      <c r="B305" s="3"/>
      <c r="C305" s="3"/>
      <c r="D305" s="16"/>
      <c r="E305" s="3"/>
      <c r="F305" s="16"/>
      <c r="G305" s="16"/>
      <c r="H305" s="16"/>
      <c r="I305" s="16"/>
      <c r="J305" s="16"/>
      <c r="K305" s="16"/>
      <c r="L305" s="46"/>
      <c r="M305" s="40" t="str">
        <f>IF(DetailsTable[[#This Row],[Positive Date]]&lt;&gt;"", IF(DetailsTable[[#This Row],[Recovered Date]]="",IF(DetailsTable[[#This Row],[Deceased Date]]="","Yes","No"),"No"),"")</f>
        <v/>
      </c>
      <c r="N305" s="50" t="str">
        <f>IF(DetailsTable[[#This Row],[Flat No.]]&lt;&gt;"", VLOOKUP(DetailsTable[[#This Row],[Flat No.]],FlatsMappingTable[],4,FALSE),"")</f>
        <v/>
      </c>
      <c r="O305" s="22" t="str">
        <f>IF(DetailsTable[[#This Row],[Flat No.]]&lt;&gt;"", VLOOKUP(DetailsTable[[#This Row],[Flat No.]],FlatsMappingTable[],2,FALSE),"")</f>
        <v/>
      </c>
      <c r="P305" s="22" t="str">
        <f>IF(DetailsTable[[#This Row],[Flat No.]]&lt;&gt;"", VLOOKUP(DetailsTable[[#This Row],[Flat No.]],FlatsMappingTable[],3,FALSE),"")</f>
        <v/>
      </c>
      <c r="Q305" s="22" t="str">
        <f>IF(DetailsTable[[#This Row],[DOB]]&lt;&gt;"",IF(DetailsTable[[#This Row],[Positive Date]]&lt;&gt;"",DATEDIF(DetailsTable[[#This Row],[DOB]],DetailsTable[[#This Row],[Positive Date]],"Y"),""),"")</f>
        <v/>
      </c>
      <c r="R305" s="22" t="str">
        <f>IF(DetailsTable[[#This Row],[Positive Date]]&lt;&gt;"",YEAR(DetailsTable[[#This Row],[Positive Date]]),"")</f>
        <v/>
      </c>
      <c r="S305" s="19" t="str">
        <f>TEXT(IF(DetailsTable[[#This Row],[Positive Date]]&lt;&gt;"",MONTH(DetailsTable[[#This Row],[Positive Date]])*28,""),"mmm")</f>
        <v/>
      </c>
      <c r="T305" s="19" t="str">
        <f>IF(DetailsTable[[#This Row],[Month]]&lt;&gt;"", _xlfn.CONCAT(DetailsTable[[#This Row],[Month]],"-",DetailsTable[[#This Row],[Year]]),"")</f>
        <v/>
      </c>
      <c r="U305" s="19" t="str">
        <f>IF(DetailsTable[[#This Row],[Positive Date]]&lt;&gt;"",IF(DetailsTable[[#This Row],[Recovered Date]]&lt;&gt;"",DATEDIF(DetailsTable[[#This Row],[Positive Date]],DetailsTable[[#This Row],[Recovered Date]],"D"),""),"")</f>
        <v/>
      </c>
      <c r="V305" s="19" t="str">
        <f>IF(DetailsTable[[#This Row],[Age]]&lt;&gt;"", VLOOKUP(ROUNDDOWN(DetailsTable[[#This Row],[Age]],-1)+1,AgeBandBasedDetails[[Start Age]:[Age Band]],3,FALSE),"")</f>
        <v/>
      </c>
    </row>
    <row r="306" spans="1:22" x14ac:dyDescent="0.25">
      <c r="A306" s="6" t="str">
        <f>IF(DetailsTable[[#This Row],[Person Name]]&lt;&gt;"",A305+1,"")</f>
        <v/>
      </c>
      <c r="B306" s="3"/>
      <c r="C306" s="3"/>
      <c r="D306" s="16"/>
      <c r="E306" s="3"/>
      <c r="F306" s="16"/>
      <c r="G306" s="16"/>
      <c r="H306" s="16"/>
      <c r="I306" s="16"/>
      <c r="J306" s="16"/>
      <c r="K306" s="16"/>
      <c r="L306" s="46"/>
      <c r="M306" s="40" t="str">
        <f>IF(DetailsTable[[#This Row],[Positive Date]]&lt;&gt;"", IF(DetailsTable[[#This Row],[Recovered Date]]="",IF(DetailsTable[[#This Row],[Deceased Date]]="","Yes","No"),"No"),"")</f>
        <v/>
      </c>
      <c r="N306" s="50" t="str">
        <f>IF(DetailsTable[[#This Row],[Flat No.]]&lt;&gt;"", VLOOKUP(DetailsTable[[#This Row],[Flat No.]],FlatsMappingTable[],4,FALSE),"")</f>
        <v/>
      </c>
      <c r="O306" s="22" t="str">
        <f>IF(DetailsTable[[#This Row],[Flat No.]]&lt;&gt;"", VLOOKUP(DetailsTable[[#This Row],[Flat No.]],FlatsMappingTable[],2,FALSE),"")</f>
        <v/>
      </c>
      <c r="P306" s="22" t="str">
        <f>IF(DetailsTable[[#This Row],[Flat No.]]&lt;&gt;"", VLOOKUP(DetailsTable[[#This Row],[Flat No.]],FlatsMappingTable[],3,FALSE),"")</f>
        <v/>
      </c>
      <c r="Q306" s="22" t="str">
        <f>IF(DetailsTable[[#This Row],[DOB]]&lt;&gt;"",IF(DetailsTable[[#This Row],[Positive Date]]&lt;&gt;"",DATEDIF(DetailsTable[[#This Row],[DOB]],DetailsTable[[#This Row],[Positive Date]],"Y"),""),"")</f>
        <v/>
      </c>
      <c r="R306" s="22" t="str">
        <f>IF(DetailsTable[[#This Row],[Positive Date]]&lt;&gt;"",YEAR(DetailsTable[[#This Row],[Positive Date]]),"")</f>
        <v/>
      </c>
      <c r="S306" s="19" t="str">
        <f>TEXT(IF(DetailsTable[[#This Row],[Positive Date]]&lt;&gt;"",MONTH(DetailsTable[[#This Row],[Positive Date]])*28,""),"mmm")</f>
        <v/>
      </c>
      <c r="T306" s="19" t="str">
        <f>IF(DetailsTable[[#This Row],[Month]]&lt;&gt;"", _xlfn.CONCAT(DetailsTable[[#This Row],[Month]],"-",DetailsTable[[#This Row],[Year]]),"")</f>
        <v/>
      </c>
      <c r="U306" s="19" t="str">
        <f>IF(DetailsTable[[#This Row],[Positive Date]]&lt;&gt;"",IF(DetailsTable[[#This Row],[Recovered Date]]&lt;&gt;"",DATEDIF(DetailsTable[[#This Row],[Positive Date]],DetailsTable[[#This Row],[Recovered Date]],"D"),""),"")</f>
        <v/>
      </c>
      <c r="V306" s="19" t="str">
        <f>IF(DetailsTable[[#This Row],[Age]]&lt;&gt;"", VLOOKUP(ROUNDDOWN(DetailsTable[[#This Row],[Age]],-1)+1,AgeBandBasedDetails[[Start Age]:[Age Band]],3,FALSE),"")</f>
        <v/>
      </c>
    </row>
    <row r="307" spans="1:22" x14ac:dyDescent="0.25">
      <c r="A307" s="6" t="str">
        <f>IF(DetailsTable[[#This Row],[Person Name]]&lt;&gt;"",A306+1,"")</f>
        <v/>
      </c>
      <c r="B307" s="3"/>
      <c r="C307" s="3"/>
      <c r="D307" s="16"/>
      <c r="E307" s="3"/>
      <c r="F307" s="16"/>
      <c r="G307" s="16"/>
      <c r="H307" s="16"/>
      <c r="I307" s="16"/>
      <c r="J307" s="16"/>
      <c r="K307" s="16"/>
      <c r="L307" s="46"/>
      <c r="M307" s="40" t="str">
        <f>IF(DetailsTable[[#This Row],[Positive Date]]&lt;&gt;"", IF(DetailsTable[[#This Row],[Recovered Date]]="",IF(DetailsTable[[#This Row],[Deceased Date]]="","Yes","No"),"No"),"")</f>
        <v/>
      </c>
      <c r="N307" s="50" t="str">
        <f>IF(DetailsTable[[#This Row],[Flat No.]]&lt;&gt;"", VLOOKUP(DetailsTable[[#This Row],[Flat No.]],FlatsMappingTable[],4,FALSE),"")</f>
        <v/>
      </c>
      <c r="O307" s="22" t="str">
        <f>IF(DetailsTable[[#This Row],[Flat No.]]&lt;&gt;"", VLOOKUP(DetailsTable[[#This Row],[Flat No.]],FlatsMappingTable[],2,FALSE),"")</f>
        <v/>
      </c>
      <c r="P307" s="22" t="str">
        <f>IF(DetailsTable[[#This Row],[Flat No.]]&lt;&gt;"", VLOOKUP(DetailsTable[[#This Row],[Flat No.]],FlatsMappingTable[],3,FALSE),"")</f>
        <v/>
      </c>
      <c r="Q307" s="22" t="str">
        <f>IF(DetailsTable[[#This Row],[DOB]]&lt;&gt;"",IF(DetailsTable[[#This Row],[Positive Date]]&lt;&gt;"",DATEDIF(DetailsTable[[#This Row],[DOB]],DetailsTable[[#This Row],[Positive Date]],"Y"),""),"")</f>
        <v/>
      </c>
      <c r="R307" s="22" t="str">
        <f>IF(DetailsTable[[#This Row],[Positive Date]]&lt;&gt;"",YEAR(DetailsTable[[#This Row],[Positive Date]]),"")</f>
        <v/>
      </c>
      <c r="S307" s="19" t="str">
        <f>TEXT(IF(DetailsTable[[#This Row],[Positive Date]]&lt;&gt;"",MONTH(DetailsTable[[#This Row],[Positive Date]])*28,""),"mmm")</f>
        <v/>
      </c>
      <c r="T307" s="19" t="str">
        <f>IF(DetailsTable[[#This Row],[Month]]&lt;&gt;"", _xlfn.CONCAT(DetailsTable[[#This Row],[Month]],"-",DetailsTable[[#This Row],[Year]]),"")</f>
        <v/>
      </c>
      <c r="U307" s="19" t="str">
        <f>IF(DetailsTable[[#This Row],[Positive Date]]&lt;&gt;"",IF(DetailsTable[[#This Row],[Recovered Date]]&lt;&gt;"",DATEDIF(DetailsTable[[#This Row],[Positive Date]],DetailsTable[[#This Row],[Recovered Date]],"D"),""),"")</f>
        <v/>
      </c>
      <c r="V307" s="19" t="str">
        <f>IF(DetailsTable[[#This Row],[Age]]&lt;&gt;"", VLOOKUP(ROUNDDOWN(DetailsTable[[#This Row],[Age]],-1)+1,AgeBandBasedDetails[[Start Age]:[Age Band]],3,FALSE),"")</f>
        <v/>
      </c>
    </row>
    <row r="308" spans="1:22" x14ac:dyDescent="0.25">
      <c r="A308" s="6" t="str">
        <f>IF(DetailsTable[[#This Row],[Person Name]]&lt;&gt;"",A307+1,"")</f>
        <v/>
      </c>
      <c r="B308" s="3"/>
      <c r="C308" s="3"/>
      <c r="D308" s="16"/>
      <c r="E308" s="3"/>
      <c r="F308" s="16"/>
      <c r="G308" s="16"/>
      <c r="H308" s="16"/>
      <c r="I308" s="16"/>
      <c r="J308" s="16"/>
      <c r="K308" s="16"/>
      <c r="L308" s="46"/>
      <c r="M308" s="40" t="str">
        <f>IF(DetailsTable[[#This Row],[Positive Date]]&lt;&gt;"", IF(DetailsTable[[#This Row],[Recovered Date]]="",IF(DetailsTable[[#This Row],[Deceased Date]]="","Yes","No"),"No"),"")</f>
        <v/>
      </c>
      <c r="N308" s="50" t="str">
        <f>IF(DetailsTable[[#This Row],[Flat No.]]&lt;&gt;"", VLOOKUP(DetailsTable[[#This Row],[Flat No.]],FlatsMappingTable[],4,FALSE),"")</f>
        <v/>
      </c>
      <c r="O308" s="22" t="str">
        <f>IF(DetailsTable[[#This Row],[Flat No.]]&lt;&gt;"", VLOOKUP(DetailsTable[[#This Row],[Flat No.]],FlatsMappingTable[],2,FALSE),"")</f>
        <v/>
      </c>
      <c r="P308" s="22" t="str">
        <f>IF(DetailsTable[[#This Row],[Flat No.]]&lt;&gt;"", VLOOKUP(DetailsTable[[#This Row],[Flat No.]],FlatsMappingTable[],3,FALSE),"")</f>
        <v/>
      </c>
      <c r="Q308" s="22" t="str">
        <f>IF(DetailsTable[[#This Row],[DOB]]&lt;&gt;"",IF(DetailsTable[[#This Row],[Positive Date]]&lt;&gt;"",DATEDIF(DetailsTable[[#This Row],[DOB]],DetailsTable[[#This Row],[Positive Date]],"Y"),""),"")</f>
        <v/>
      </c>
      <c r="R308" s="22" t="str">
        <f>IF(DetailsTable[[#This Row],[Positive Date]]&lt;&gt;"",YEAR(DetailsTable[[#This Row],[Positive Date]]),"")</f>
        <v/>
      </c>
      <c r="S308" s="19" t="str">
        <f>TEXT(IF(DetailsTable[[#This Row],[Positive Date]]&lt;&gt;"",MONTH(DetailsTable[[#This Row],[Positive Date]])*28,""),"mmm")</f>
        <v/>
      </c>
      <c r="T308" s="19" t="str">
        <f>IF(DetailsTable[[#This Row],[Month]]&lt;&gt;"", _xlfn.CONCAT(DetailsTable[[#This Row],[Month]],"-",DetailsTable[[#This Row],[Year]]),"")</f>
        <v/>
      </c>
      <c r="U308" s="19" t="str">
        <f>IF(DetailsTable[[#This Row],[Positive Date]]&lt;&gt;"",IF(DetailsTable[[#This Row],[Recovered Date]]&lt;&gt;"",DATEDIF(DetailsTable[[#This Row],[Positive Date]],DetailsTable[[#This Row],[Recovered Date]],"D"),""),"")</f>
        <v/>
      </c>
      <c r="V308" s="19" t="str">
        <f>IF(DetailsTable[[#This Row],[Age]]&lt;&gt;"", VLOOKUP(ROUNDDOWN(DetailsTable[[#This Row],[Age]],-1)+1,AgeBandBasedDetails[[Start Age]:[Age Band]],3,FALSE),"")</f>
        <v/>
      </c>
    </row>
    <row r="309" spans="1:22" x14ac:dyDescent="0.25">
      <c r="A309" s="6" t="str">
        <f>IF(DetailsTable[[#This Row],[Person Name]]&lt;&gt;"",A308+1,"")</f>
        <v/>
      </c>
      <c r="B309" s="3"/>
      <c r="C309" s="3"/>
      <c r="D309" s="16"/>
      <c r="E309" s="3"/>
      <c r="F309" s="16"/>
      <c r="G309" s="16"/>
      <c r="H309" s="16"/>
      <c r="I309" s="16"/>
      <c r="J309" s="16"/>
      <c r="K309" s="16"/>
      <c r="L309" s="46"/>
      <c r="M309" s="40" t="str">
        <f>IF(DetailsTable[[#This Row],[Positive Date]]&lt;&gt;"", IF(DetailsTable[[#This Row],[Recovered Date]]="",IF(DetailsTable[[#This Row],[Deceased Date]]="","Yes","No"),"No"),"")</f>
        <v/>
      </c>
      <c r="N309" s="50" t="str">
        <f>IF(DetailsTable[[#This Row],[Flat No.]]&lt;&gt;"", VLOOKUP(DetailsTable[[#This Row],[Flat No.]],FlatsMappingTable[],4,FALSE),"")</f>
        <v/>
      </c>
      <c r="O309" s="22" t="str">
        <f>IF(DetailsTable[[#This Row],[Flat No.]]&lt;&gt;"", VLOOKUP(DetailsTable[[#This Row],[Flat No.]],FlatsMappingTable[],2,FALSE),"")</f>
        <v/>
      </c>
      <c r="P309" s="22" t="str">
        <f>IF(DetailsTable[[#This Row],[Flat No.]]&lt;&gt;"", VLOOKUP(DetailsTable[[#This Row],[Flat No.]],FlatsMappingTable[],3,FALSE),"")</f>
        <v/>
      </c>
      <c r="Q309" s="22" t="str">
        <f>IF(DetailsTable[[#This Row],[DOB]]&lt;&gt;"",IF(DetailsTable[[#This Row],[Positive Date]]&lt;&gt;"",DATEDIF(DetailsTable[[#This Row],[DOB]],DetailsTable[[#This Row],[Positive Date]],"Y"),""),"")</f>
        <v/>
      </c>
      <c r="R309" s="22" t="str">
        <f>IF(DetailsTable[[#This Row],[Positive Date]]&lt;&gt;"",YEAR(DetailsTable[[#This Row],[Positive Date]]),"")</f>
        <v/>
      </c>
      <c r="S309" s="19" t="str">
        <f>TEXT(IF(DetailsTable[[#This Row],[Positive Date]]&lt;&gt;"",MONTH(DetailsTable[[#This Row],[Positive Date]])*28,""),"mmm")</f>
        <v/>
      </c>
      <c r="T309" s="19" t="str">
        <f>IF(DetailsTable[[#This Row],[Month]]&lt;&gt;"", _xlfn.CONCAT(DetailsTable[[#This Row],[Month]],"-",DetailsTable[[#This Row],[Year]]),"")</f>
        <v/>
      </c>
      <c r="U309" s="19" t="str">
        <f>IF(DetailsTable[[#This Row],[Positive Date]]&lt;&gt;"",IF(DetailsTable[[#This Row],[Recovered Date]]&lt;&gt;"",DATEDIF(DetailsTable[[#This Row],[Positive Date]],DetailsTable[[#This Row],[Recovered Date]],"D"),""),"")</f>
        <v/>
      </c>
      <c r="V309" s="19" t="str">
        <f>IF(DetailsTable[[#This Row],[Age]]&lt;&gt;"", VLOOKUP(ROUNDDOWN(DetailsTable[[#This Row],[Age]],-1)+1,AgeBandBasedDetails[[Start Age]:[Age Band]],3,FALSE),"")</f>
        <v/>
      </c>
    </row>
    <row r="310" spans="1:22" x14ac:dyDescent="0.25">
      <c r="A310" s="6" t="str">
        <f>IF(DetailsTable[[#This Row],[Person Name]]&lt;&gt;"",A309+1,"")</f>
        <v/>
      </c>
      <c r="B310" s="3"/>
      <c r="C310" s="3"/>
      <c r="D310" s="16"/>
      <c r="E310" s="3"/>
      <c r="F310" s="16"/>
      <c r="G310" s="16"/>
      <c r="H310" s="16"/>
      <c r="I310" s="16"/>
      <c r="J310" s="16"/>
      <c r="K310" s="16"/>
      <c r="L310" s="46"/>
      <c r="M310" s="40" t="str">
        <f>IF(DetailsTable[[#This Row],[Positive Date]]&lt;&gt;"", IF(DetailsTable[[#This Row],[Recovered Date]]="",IF(DetailsTable[[#This Row],[Deceased Date]]="","Yes","No"),"No"),"")</f>
        <v/>
      </c>
      <c r="N310" s="50" t="str">
        <f>IF(DetailsTable[[#This Row],[Flat No.]]&lt;&gt;"", VLOOKUP(DetailsTable[[#This Row],[Flat No.]],FlatsMappingTable[],4,FALSE),"")</f>
        <v/>
      </c>
      <c r="O310" s="22" t="str">
        <f>IF(DetailsTable[[#This Row],[Flat No.]]&lt;&gt;"", VLOOKUP(DetailsTable[[#This Row],[Flat No.]],FlatsMappingTable[],2,FALSE),"")</f>
        <v/>
      </c>
      <c r="P310" s="22" t="str">
        <f>IF(DetailsTable[[#This Row],[Flat No.]]&lt;&gt;"", VLOOKUP(DetailsTable[[#This Row],[Flat No.]],FlatsMappingTable[],3,FALSE),"")</f>
        <v/>
      </c>
      <c r="Q310" s="22" t="str">
        <f>IF(DetailsTable[[#This Row],[DOB]]&lt;&gt;"",IF(DetailsTable[[#This Row],[Positive Date]]&lt;&gt;"",DATEDIF(DetailsTable[[#This Row],[DOB]],DetailsTable[[#This Row],[Positive Date]],"Y"),""),"")</f>
        <v/>
      </c>
      <c r="R310" s="22" t="str">
        <f>IF(DetailsTable[[#This Row],[Positive Date]]&lt;&gt;"",YEAR(DetailsTable[[#This Row],[Positive Date]]),"")</f>
        <v/>
      </c>
      <c r="S310" s="19" t="str">
        <f>TEXT(IF(DetailsTable[[#This Row],[Positive Date]]&lt;&gt;"",MONTH(DetailsTable[[#This Row],[Positive Date]])*28,""),"mmm")</f>
        <v/>
      </c>
      <c r="T310" s="19" t="str">
        <f>IF(DetailsTable[[#This Row],[Month]]&lt;&gt;"", _xlfn.CONCAT(DetailsTable[[#This Row],[Month]],"-",DetailsTable[[#This Row],[Year]]),"")</f>
        <v/>
      </c>
      <c r="U310" s="19" t="str">
        <f>IF(DetailsTable[[#This Row],[Positive Date]]&lt;&gt;"",IF(DetailsTable[[#This Row],[Recovered Date]]&lt;&gt;"",DATEDIF(DetailsTable[[#This Row],[Positive Date]],DetailsTable[[#This Row],[Recovered Date]],"D"),""),"")</f>
        <v/>
      </c>
      <c r="V310" s="19" t="str">
        <f>IF(DetailsTable[[#This Row],[Age]]&lt;&gt;"", VLOOKUP(ROUNDDOWN(DetailsTable[[#This Row],[Age]],-1)+1,AgeBandBasedDetails[[Start Age]:[Age Band]],3,FALSE),"")</f>
        <v/>
      </c>
    </row>
    <row r="311" spans="1:22" x14ac:dyDescent="0.25">
      <c r="A311" s="6" t="str">
        <f>IF(DetailsTable[[#This Row],[Person Name]]&lt;&gt;"",A310+1,"")</f>
        <v/>
      </c>
      <c r="B311" s="3"/>
      <c r="C311" s="3"/>
      <c r="D311" s="16"/>
      <c r="E311" s="3"/>
      <c r="F311" s="16"/>
      <c r="G311" s="16"/>
      <c r="H311" s="16"/>
      <c r="I311" s="16"/>
      <c r="J311" s="16"/>
      <c r="K311" s="16"/>
      <c r="L311" s="46"/>
      <c r="M311" s="40" t="str">
        <f>IF(DetailsTable[[#This Row],[Positive Date]]&lt;&gt;"", IF(DetailsTable[[#This Row],[Recovered Date]]="",IF(DetailsTable[[#This Row],[Deceased Date]]="","Yes","No"),"No"),"")</f>
        <v/>
      </c>
      <c r="N311" s="50" t="str">
        <f>IF(DetailsTable[[#This Row],[Flat No.]]&lt;&gt;"", VLOOKUP(DetailsTable[[#This Row],[Flat No.]],FlatsMappingTable[],4,FALSE),"")</f>
        <v/>
      </c>
      <c r="O311" s="22" t="str">
        <f>IF(DetailsTable[[#This Row],[Flat No.]]&lt;&gt;"", VLOOKUP(DetailsTable[[#This Row],[Flat No.]],FlatsMappingTable[],2,FALSE),"")</f>
        <v/>
      </c>
      <c r="P311" s="22" t="str">
        <f>IF(DetailsTable[[#This Row],[Flat No.]]&lt;&gt;"", VLOOKUP(DetailsTable[[#This Row],[Flat No.]],FlatsMappingTable[],3,FALSE),"")</f>
        <v/>
      </c>
      <c r="Q311" s="22" t="str">
        <f>IF(DetailsTable[[#This Row],[DOB]]&lt;&gt;"",IF(DetailsTable[[#This Row],[Positive Date]]&lt;&gt;"",DATEDIF(DetailsTable[[#This Row],[DOB]],DetailsTable[[#This Row],[Positive Date]],"Y"),""),"")</f>
        <v/>
      </c>
      <c r="R311" s="22" t="str">
        <f>IF(DetailsTable[[#This Row],[Positive Date]]&lt;&gt;"",YEAR(DetailsTable[[#This Row],[Positive Date]]),"")</f>
        <v/>
      </c>
      <c r="S311" s="19" t="str">
        <f>TEXT(IF(DetailsTable[[#This Row],[Positive Date]]&lt;&gt;"",MONTH(DetailsTable[[#This Row],[Positive Date]])*28,""),"mmm")</f>
        <v/>
      </c>
      <c r="T311" s="19" t="str">
        <f>IF(DetailsTable[[#This Row],[Month]]&lt;&gt;"", _xlfn.CONCAT(DetailsTable[[#This Row],[Month]],"-",DetailsTable[[#This Row],[Year]]),"")</f>
        <v/>
      </c>
      <c r="U311" s="19" t="str">
        <f>IF(DetailsTable[[#This Row],[Positive Date]]&lt;&gt;"",IF(DetailsTable[[#This Row],[Recovered Date]]&lt;&gt;"",DATEDIF(DetailsTable[[#This Row],[Positive Date]],DetailsTable[[#This Row],[Recovered Date]],"D"),""),"")</f>
        <v/>
      </c>
      <c r="V311" s="19" t="str">
        <f>IF(DetailsTable[[#This Row],[Age]]&lt;&gt;"", VLOOKUP(ROUNDDOWN(DetailsTable[[#This Row],[Age]],-1)+1,AgeBandBasedDetails[[Start Age]:[Age Band]],3,FALSE),"")</f>
        <v/>
      </c>
    </row>
    <row r="312" spans="1:22" x14ac:dyDescent="0.25">
      <c r="A312" s="6" t="str">
        <f>IF(DetailsTable[[#This Row],[Person Name]]&lt;&gt;"",A311+1,"")</f>
        <v/>
      </c>
      <c r="B312" s="3"/>
      <c r="C312" s="3"/>
      <c r="D312" s="16"/>
      <c r="E312" s="3"/>
      <c r="F312" s="16"/>
      <c r="G312" s="16"/>
      <c r="H312" s="16"/>
      <c r="I312" s="16"/>
      <c r="J312" s="16"/>
      <c r="K312" s="16"/>
      <c r="L312" s="46"/>
      <c r="M312" s="40" t="str">
        <f>IF(DetailsTable[[#This Row],[Positive Date]]&lt;&gt;"", IF(DetailsTable[[#This Row],[Recovered Date]]="",IF(DetailsTable[[#This Row],[Deceased Date]]="","Yes","No"),"No"),"")</f>
        <v/>
      </c>
      <c r="N312" s="50" t="str">
        <f>IF(DetailsTable[[#This Row],[Flat No.]]&lt;&gt;"", VLOOKUP(DetailsTable[[#This Row],[Flat No.]],FlatsMappingTable[],4,FALSE),"")</f>
        <v/>
      </c>
      <c r="O312" s="22" t="str">
        <f>IF(DetailsTable[[#This Row],[Flat No.]]&lt;&gt;"", VLOOKUP(DetailsTable[[#This Row],[Flat No.]],FlatsMappingTable[],2,FALSE),"")</f>
        <v/>
      </c>
      <c r="P312" s="22" t="str">
        <f>IF(DetailsTable[[#This Row],[Flat No.]]&lt;&gt;"", VLOOKUP(DetailsTable[[#This Row],[Flat No.]],FlatsMappingTable[],3,FALSE),"")</f>
        <v/>
      </c>
      <c r="Q312" s="22" t="str">
        <f>IF(DetailsTable[[#This Row],[DOB]]&lt;&gt;"",IF(DetailsTable[[#This Row],[Positive Date]]&lt;&gt;"",DATEDIF(DetailsTable[[#This Row],[DOB]],DetailsTable[[#This Row],[Positive Date]],"Y"),""),"")</f>
        <v/>
      </c>
      <c r="R312" s="22" t="str">
        <f>IF(DetailsTable[[#This Row],[Positive Date]]&lt;&gt;"",YEAR(DetailsTable[[#This Row],[Positive Date]]),"")</f>
        <v/>
      </c>
      <c r="S312" s="19" t="str">
        <f>TEXT(IF(DetailsTable[[#This Row],[Positive Date]]&lt;&gt;"",MONTH(DetailsTable[[#This Row],[Positive Date]])*28,""),"mmm")</f>
        <v/>
      </c>
      <c r="T312" s="19" t="str">
        <f>IF(DetailsTable[[#This Row],[Month]]&lt;&gt;"", _xlfn.CONCAT(DetailsTable[[#This Row],[Month]],"-",DetailsTable[[#This Row],[Year]]),"")</f>
        <v/>
      </c>
      <c r="U312" s="19" t="str">
        <f>IF(DetailsTable[[#This Row],[Positive Date]]&lt;&gt;"",IF(DetailsTable[[#This Row],[Recovered Date]]&lt;&gt;"",DATEDIF(DetailsTable[[#This Row],[Positive Date]],DetailsTable[[#This Row],[Recovered Date]],"D"),""),"")</f>
        <v/>
      </c>
      <c r="V312" s="19" t="str">
        <f>IF(DetailsTable[[#This Row],[Age]]&lt;&gt;"", VLOOKUP(ROUNDDOWN(DetailsTable[[#This Row],[Age]],-1)+1,AgeBandBasedDetails[[Start Age]:[Age Band]],3,FALSE),"")</f>
        <v/>
      </c>
    </row>
    <row r="313" spans="1:22" x14ac:dyDescent="0.25">
      <c r="A313" s="6" t="str">
        <f>IF(DetailsTable[[#This Row],[Person Name]]&lt;&gt;"",A312+1,"")</f>
        <v/>
      </c>
      <c r="B313" s="3"/>
      <c r="C313" s="3"/>
      <c r="D313" s="16"/>
      <c r="E313" s="3"/>
      <c r="F313" s="16"/>
      <c r="G313" s="16"/>
      <c r="H313" s="16"/>
      <c r="I313" s="16"/>
      <c r="J313" s="16"/>
      <c r="K313" s="16"/>
      <c r="L313" s="46"/>
      <c r="M313" s="40" t="str">
        <f>IF(DetailsTable[[#This Row],[Positive Date]]&lt;&gt;"", IF(DetailsTable[[#This Row],[Recovered Date]]="",IF(DetailsTable[[#This Row],[Deceased Date]]="","Yes","No"),"No"),"")</f>
        <v/>
      </c>
      <c r="N313" s="50" t="str">
        <f>IF(DetailsTable[[#This Row],[Flat No.]]&lt;&gt;"", VLOOKUP(DetailsTable[[#This Row],[Flat No.]],FlatsMappingTable[],4,FALSE),"")</f>
        <v/>
      </c>
      <c r="O313" s="22" t="str">
        <f>IF(DetailsTable[[#This Row],[Flat No.]]&lt;&gt;"", VLOOKUP(DetailsTable[[#This Row],[Flat No.]],FlatsMappingTable[],2,FALSE),"")</f>
        <v/>
      </c>
      <c r="P313" s="22" t="str">
        <f>IF(DetailsTable[[#This Row],[Flat No.]]&lt;&gt;"", VLOOKUP(DetailsTable[[#This Row],[Flat No.]],FlatsMappingTable[],3,FALSE),"")</f>
        <v/>
      </c>
      <c r="Q313" s="22" t="str">
        <f>IF(DetailsTable[[#This Row],[DOB]]&lt;&gt;"",IF(DetailsTable[[#This Row],[Positive Date]]&lt;&gt;"",DATEDIF(DetailsTable[[#This Row],[DOB]],DetailsTable[[#This Row],[Positive Date]],"Y"),""),"")</f>
        <v/>
      </c>
      <c r="R313" s="22" t="str">
        <f>IF(DetailsTable[[#This Row],[Positive Date]]&lt;&gt;"",YEAR(DetailsTable[[#This Row],[Positive Date]]),"")</f>
        <v/>
      </c>
      <c r="S313" s="19" t="str">
        <f>TEXT(IF(DetailsTable[[#This Row],[Positive Date]]&lt;&gt;"",MONTH(DetailsTable[[#This Row],[Positive Date]])*28,""),"mmm")</f>
        <v/>
      </c>
      <c r="T313" s="19" t="str">
        <f>IF(DetailsTable[[#This Row],[Month]]&lt;&gt;"", _xlfn.CONCAT(DetailsTable[[#This Row],[Month]],"-",DetailsTable[[#This Row],[Year]]),"")</f>
        <v/>
      </c>
      <c r="U313" s="19" t="str">
        <f>IF(DetailsTable[[#This Row],[Positive Date]]&lt;&gt;"",IF(DetailsTable[[#This Row],[Recovered Date]]&lt;&gt;"",DATEDIF(DetailsTable[[#This Row],[Positive Date]],DetailsTable[[#This Row],[Recovered Date]],"D"),""),"")</f>
        <v/>
      </c>
      <c r="V313" s="19" t="str">
        <f>IF(DetailsTable[[#This Row],[Age]]&lt;&gt;"", VLOOKUP(ROUNDDOWN(DetailsTable[[#This Row],[Age]],-1)+1,AgeBandBasedDetails[[Start Age]:[Age Band]],3,FALSE),"")</f>
        <v/>
      </c>
    </row>
    <row r="314" spans="1:22" x14ac:dyDescent="0.25">
      <c r="A314" s="6" t="str">
        <f>IF(DetailsTable[[#This Row],[Person Name]]&lt;&gt;"",A313+1,"")</f>
        <v/>
      </c>
      <c r="B314" s="3"/>
      <c r="C314" s="3"/>
      <c r="D314" s="16"/>
      <c r="E314" s="3"/>
      <c r="F314" s="16"/>
      <c r="G314" s="16"/>
      <c r="H314" s="16"/>
      <c r="I314" s="16"/>
      <c r="J314" s="16"/>
      <c r="K314" s="16"/>
      <c r="L314" s="46"/>
      <c r="M314" s="40" t="str">
        <f>IF(DetailsTable[[#This Row],[Positive Date]]&lt;&gt;"", IF(DetailsTable[[#This Row],[Recovered Date]]="",IF(DetailsTable[[#This Row],[Deceased Date]]="","Yes","No"),"No"),"")</f>
        <v/>
      </c>
      <c r="N314" s="50" t="str">
        <f>IF(DetailsTable[[#This Row],[Flat No.]]&lt;&gt;"", VLOOKUP(DetailsTable[[#This Row],[Flat No.]],FlatsMappingTable[],4,FALSE),"")</f>
        <v/>
      </c>
      <c r="O314" s="22" t="str">
        <f>IF(DetailsTable[[#This Row],[Flat No.]]&lt;&gt;"", VLOOKUP(DetailsTable[[#This Row],[Flat No.]],FlatsMappingTable[],2,FALSE),"")</f>
        <v/>
      </c>
      <c r="P314" s="22" t="str">
        <f>IF(DetailsTable[[#This Row],[Flat No.]]&lt;&gt;"", VLOOKUP(DetailsTable[[#This Row],[Flat No.]],FlatsMappingTable[],3,FALSE),"")</f>
        <v/>
      </c>
      <c r="Q314" s="22" t="str">
        <f>IF(DetailsTable[[#This Row],[DOB]]&lt;&gt;"",IF(DetailsTable[[#This Row],[Positive Date]]&lt;&gt;"",DATEDIF(DetailsTable[[#This Row],[DOB]],DetailsTable[[#This Row],[Positive Date]],"Y"),""),"")</f>
        <v/>
      </c>
      <c r="R314" s="22" t="str">
        <f>IF(DetailsTable[[#This Row],[Positive Date]]&lt;&gt;"",YEAR(DetailsTable[[#This Row],[Positive Date]]),"")</f>
        <v/>
      </c>
      <c r="S314" s="19" t="str">
        <f>TEXT(IF(DetailsTable[[#This Row],[Positive Date]]&lt;&gt;"",MONTH(DetailsTable[[#This Row],[Positive Date]])*28,""),"mmm")</f>
        <v/>
      </c>
      <c r="T314" s="19" t="str">
        <f>IF(DetailsTable[[#This Row],[Month]]&lt;&gt;"", _xlfn.CONCAT(DetailsTable[[#This Row],[Month]],"-",DetailsTable[[#This Row],[Year]]),"")</f>
        <v/>
      </c>
      <c r="U314" s="19" t="str">
        <f>IF(DetailsTable[[#This Row],[Positive Date]]&lt;&gt;"",IF(DetailsTable[[#This Row],[Recovered Date]]&lt;&gt;"",DATEDIF(DetailsTable[[#This Row],[Positive Date]],DetailsTable[[#This Row],[Recovered Date]],"D"),""),"")</f>
        <v/>
      </c>
      <c r="V314" s="19" t="str">
        <f>IF(DetailsTable[[#This Row],[Age]]&lt;&gt;"", VLOOKUP(ROUNDDOWN(DetailsTable[[#This Row],[Age]],-1)+1,AgeBandBasedDetails[[Start Age]:[Age Band]],3,FALSE),"")</f>
        <v/>
      </c>
    </row>
    <row r="315" spans="1:22" x14ac:dyDescent="0.25">
      <c r="A315" s="6" t="str">
        <f>IF(DetailsTable[[#This Row],[Person Name]]&lt;&gt;"",A314+1,"")</f>
        <v/>
      </c>
      <c r="B315" s="3"/>
      <c r="C315" s="3"/>
      <c r="D315" s="16"/>
      <c r="E315" s="3"/>
      <c r="F315" s="16"/>
      <c r="G315" s="16"/>
      <c r="H315" s="16"/>
      <c r="I315" s="16"/>
      <c r="J315" s="16"/>
      <c r="K315" s="16"/>
      <c r="L315" s="46"/>
      <c r="M315" s="40" t="str">
        <f>IF(DetailsTable[[#This Row],[Positive Date]]&lt;&gt;"", IF(DetailsTable[[#This Row],[Recovered Date]]="",IF(DetailsTable[[#This Row],[Deceased Date]]="","Yes","No"),"No"),"")</f>
        <v/>
      </c>
      <c r="N315" s="50" t="str">
        <f>IF(DetailsTable[[#This Row],[Flat No.]]&lt;&gt;"", VLOOKUP(DetailsTable[[#This Row],[Flat No.]],FlatsMappingTable[],4,FALSE),"")</f>
        <v/>
      </c>
      <c r="O315" s="22" t="str">
        <f>IF(DetailsTable[[#This Row],[Flat No.]]&lt;&gt;"", VLOOKUP(DetailsTable[[#This Row],[Flat No.]],FlatsMappingTable[],2,FALSE),"")</f>
        <v/>
      </c>
      <c r="P315" s="22" t="str">
        <f>IF(DetailsTable[[#This Row],[Flat No.]]&lt;&gt;"", VLOOKUP(DetailsTable[[#This Row],[Flat No.]],FlatsMappingTable[],3,FALSE),"")</f>
        <v/>
      </c>
      <c r="Q315" s="22" t="str">
        <f>IF(DetailsTable[[#This Row],[DOB]]&lt;&gt;"",IF(DetailsTable[[#This Row],[Positive Date]]&lt;&gt;"",DATEDIF(DetailsTable[[#This Row],[DOB]],DetailsTable[[#This Row],[Positive Date]],"Y"),""),"")</f>
        <v/>
      </c>
      <c r="R315" s="22" t="str">
        <f>IF(DetailsTable[[#This Row],[Positive Date]]&lt;&gt;"",YEAR(DetailsTable[[#This Row],[Positive Date]]),"")</f>
        <v/>
      </c>
      <c r="S315" s="19" t="str">
        <f>TEXT(IF(DetailsTable[[#This Row],[Positive Date]]&lt;&gt;"",MONTH(DetailsTable[[#This Row],[Positive Date]])*28,""),"mmm")</f>
        <v/>
      </c>
      <c r="T315" s="19" t="str">
        <f>IF(DetailsTable[[#This Row],[Month]]&lt;&gt;"", _xlfn.CONCAT(DetailsTable[[#This Row],[Month]],"-",DetailsTable[[#This Row],[Year]]),"")</f>
        <v/>
      </c>
      <c r="U315" s="19" t="str">
        <f>IF(DetailsTable[[#This Row],[Positive Date]]&lt;&gt;"",IF(DetailsTable[[#This Row],[Recovered Date]]&lt;&gt;"",DATEDIF(DetailsTable[[#This Row],[Positive Date]],DetailsTable[[#This Row],[Recovered Date]],"D"),""),"")</f>
        <v/>
      </c>
      <c r="V315" s="19" t="str">
        <f>IF(DetailsTable[[#This Row],[Age]]&lt;&gt;"", VLOOKUP(ROUNDDOWN(DetailsTable[[#This Row],[Age]],-1)+1,AgeBandBasedDetails[[Start Age]:[Age Band]],3,FALSE),"")</f>
        <v/>
      </c>
    </row>
    <row r="316" spans="1:22" x14ac:dyDescent="0.25">
      <c r="A316" s="6" t="str">
        <f>IF(DetailsTable[[#This Row],[Person Name]]&lt;&gt;"",A315+1,"")</f>
        <v/>
      </c>
      <c r="B316" s="3"/>
      <c r="C316" s="3"/>
      <c r="D316" s="16"/>
      <c r="E316" s="3"/>
      <c r="F316" s="16"/>
      <c r="G316" s="16"/>
      <c r="H316" s="16"/>
      <c r="I316" s="16"/>
      <c r="J316" s="16"/>
      <c r="K316" s="16"/>
      <c r="L316" s="46"/>
      <c r="M316" s="40" t="str">
        <f>IF(DetailsTable[[#This Row],[Positive Date]]&lt;&gt;"", IF(DetailsTable[[#This Row],[Recovered Date]]="",IF(DetailsTable[[#This Row],[Deceased Date]]="","Yes","No"),"No"),"")</f>
        <v/>
      </c>
      <c r="N316" s="50" t="str">
        <f>IF(DetailsTable[[#This Row],[Flat No.]]&lt;&gt;"", VLOOKUP(DetailsTable[[#This Row],[Flat No.]],FlatsMappingTable[],4,FALSE),"")</f>
        <v/>
      </c>
      <c r="O316" s="22" t="str">
        <f>IF(DetailsTable[[#This Row],[Flat No.]]&lt;&gt;"", VLOOKUP(DetailsTable[[#This Row],[Flat No.]],FlatsMappingTable[],2,FALSE),"")</f>
        <v/>
      </c>
      <c r="P316" s="22" t="str">
        <f>IF(DetailsTable[[#This Row],[Flat No.]]&lt;&gt;"", VLOOKUP(DetailsTable[[#This Row],[Flat No.]],FlatsMappingTable[],3,FALSE),"")</f>
        <v/>
      </c>
      <c r="Q316" s="22" t="str">
        <f>IF(DetailsTable[[#This Row],[DOB]]&lt;&gt;"",IF(DetailsTable[[#This Row],[Positive Date]]&lt;&gt;"",DATEDIF(DetailsTable[[#This Row],[DOB]],DetailsTable[[#This Row],[Positive Date]],"Y"),""),"")</f>
        <v/>
      </c>
      <c r="R316" s="22" t="str">
        <f>IF(DetailsTable[[#This Row],[Positive Date]]&lt;&gt;"",YEAR(DetailsTable[[#This Row],[Positive Date]]),"")</f>
        <v/>
      </c>
      <c r="S316" s="19" t="str">
        <f>TEXT(IF(DetailsTable[[#This Row],[Positive Date]]&lt;&gt;"",MONTH(DetailsTable[[#This Row],[Positive Date]])*28,""),"mmm")</f>
        <v/>
      </c>
      <c r="T316" s="19" t="str">
        <f>IF(DetailsTable[[#This Row],[Month]]&lt;&gt;"", _xlfn.CONCAT(DetailsTable[[#This Row],[Month]],"-",DetailsTable[[#This Row],[Year]]),"")</f>
        <v/>
      </c>
      <c r="U316" s="19" t="str">
        <f>IF(DetailsTable[[#This Row],[Positive Date]]&lt;&gt;"",IF(DetailsTable[[#This Row],[Recovered Date]]&lt;&gt;"",DATEDIF(DetailsTable[[#This Row],[Positive Date]],DetailsTable[[#This Row],[Recovered Date]],"D"),""),"")</f>
        <v/>
      </c>
      <c r="V316" s="19" t="str">
        <f>IF(DetailsTable[[#This Row],[Age]]&lt;&gt;"", VLOOKUP(ROUNDDOWN(DetailsTable[[#This Row],[Age]],-1)+1,AgeBandBasedDetails[[Start Age]:[Age Band]],3,FALSE),"")</f>
        <v/>
      </c>
    </row>
    <row r="317" spans="1:22" x14ac:dyDescent="0.25">
      <c r="A317" s="6" t="str">
        <f>IF(DetailsTable[[#This Row],[Person Name]]&lt;&gt;"",A316+1,"")</f>
        <v/>
      </c>
      <c r="B317" s="3"/>
      <c r="C317" s="3"/>
      <c r="D317" s="16"/>
      <c r="E317" s="3"/>
      <c r="F317" s="16"/>
      <c r="G317" s="16"/>
      <c r="H317" s="16"/>
      <c r="I317" s="16"/>
      <c r="J317" s="16"/>
      <c r="K317" s="16"/>
      <c r="L317" s="46"/>
      <c r="M317" s="40" t="str">
        <f>IF(DetailsTable[[#This Row],[Positive Date]]&lt;&gt;"", IF(DetailsTable[[#This Row],[Recovered Date]]="",IF(DetailsTable[[#This Row],[Deceased Date]]="","Yes","No"),"No"),"")</f>
        <v/>
      </c>
      <c r="N317" s="50" t="str">
        <f>IF(DetailsTable[[#This Row],[Flat No.]]&lt;&gt;"", VLOOKUP(DetailsTable[[#This Row],[Flat No.]],FlatsMappingTable[],4,FALSE),"")</f>
        <v/>
      </c>
      <c r="O317" s="22" t="str">
        <f>IF(DetailsTable[[#This Row],[Flat No.]]&lt;&gt;"", VLOOKUP(DetailsTable[[#This Row],[Flat No.]],FlatsMappingTable[],2,FALSE),"")</f>
        <v/>
      </c>
      <c r="P317" s="22" t="str">
        <f>IF(DetailsTable[[#This Row],[Flat No.]]&lt;&gt;"", VLOOKUP(DetailsTable[[#This Row],[Flat No.]],FlatsMappingTable[],3,FALSE),"")</f>
        <v/>
      </c>
      <c r="Q317" s="22" t="str">
        <f>IF(DetailsTable[[#This Row],[DOB]]&lt;&gt;"",IF(DetailsTable[[#This Row],[Positive Date]]&lt;&gt;"",DATEDIF(DetailsTable[[#This Row],[DOB]],DetailsTable[[#This Row],[Positive Date]],"Y"),""),"")</f>
        <v/>
      </c>
      <c r="R317" s="22" t="str">
        <f>IF(DetailsTable[[#This Row],[Positive Date]]&lt;&gt;"",YEAR(DetailsTable[[#This Row],[Positive Date]]),"")</f>
        <v/>
      </c>
      <c r="S317" s="19" t="str">
        <f>TEXT(IF(DetailsTable[[#This Row],[Positive Date]]&lt;&gt;"",MONTH(DetailsTable[[#This Row],[Positive Date]])*28,""),"mmm")</f>
        <v/>
      </c>
      <c r="T317" s="19" t="str">
        <f>IF(DetailsTable[[#This Row],[Month]]&lt;&gt;"", _xlfn.CONCAT(DetailsTable[[#This Row],[Month]],"-",DetailsTable[[#This Row],[Year]]),"")</f>
        <v/>
      </c>
      <c r="U317" s="19" t="str">
        <f>IF(DetailsTable[[#This Row],[Positive Date]]&lt;&gt;"",IF(DetailsTable[[#This Row],[Recovered Date]]&lt;&gt;"",DATEDIF(DetailsTable[[#This Row],[Positive Date]],DetailsTable[[#This Row],[Recovered Date]],"D"),""),"")</f>
        <v/>
      </c>
      <c r="V317" s="19" t="str">
        <f>IF(DetailsTable[[#This Row],[Age]]&lt;&gt;"", VLOOKUP(ROUNDDOWN(DetailsTable[[#This Row],[Age]],-1)+1,AgeBandBasedDetails[[Start Age]:[Age Band]],3,FALSE),"")</f>
        <v/>
      </c>
    </row>
    <row r="318" spans="1:22" x14ac:dyDescent="0.25">
      <c r="A318" s="6" t="str">
        <f>IF(DetailsTable[[#This Row],[Person Name]]&lt;&gt;"",A317+1,"")</f>
        <v/>
      </c>
      <c r="B318" s="3"/>
      <c r="C318" s="3"/>
      <c r="D318" s="16"/>
      <c r="E318" s="3"/>
      <c r="F318" s="16"/>
      <c r="G318" s="16"/>
      <c r="H318" s="16"/>
      <c r="I318" s="16"/>
      <c r="J318" s="16"/>
      <c r="K318" s="16"/>
      <c r="L318" s="46"/>
      <c r="M318" s="40" t="str">
        <f>IF(DetailsTable[[#This Row],[Positive Date]]&lt;&gt;"", IF(DetailsTable[[#This Row],[Recovered Date]]="",IF(DetailsTable[[#This Row],[Deceased Date]]="","Yes","No"),"No"),"")</f>
        <v/>
      </c>
      <c r="N318" s="50" t="str">
        <f>IF(DetailsTable[[#This Row],[Flat No.]]&lt;&gt;"", VLOOKUP(DetailsTable[[#This Row],[Flat No.]],FlatsMappingTable[],4,FALSE),"")</f>
        <v/>
      </c>
      <c r="O318" s="22" t="str">
        <f>IF(DetailsTable[[#This Row],[Flat No.]]&lt;&gt;"", VLOOKUP(DetailsTable[[#This Row],[Flat No.]],FlatsMappingTable[],2,FALSE),"")</f>
        <v/>
      </c>
      <c r="P318" s="22" t="str">
        <f>IF(DetailsTable[[#This Row],[Flat No.]]&lt;&gt;"", VLOOKUP(DetailsTable[[#This Row],[Flat No.]],FlatsMappingTable[],3,FALSE),"")</f>
        <v/>
      </c>
      <c r="Q318" s="22" t="str">
        <f>IF(DetailsTable[[#This Row],[DOB]]&lt;&gt;"",IF(DetailsTable[[#This Row],[Positive Date]]&lt;&gt;"",DATEDIF(DetailsTable[[#This Row],[DOB]],DetailsTable[[#This Row],[Positive Date]],"Y"),""),"")</f>
        <v/>
      </c>
      <c r="R318" s="22" t="str">
        <f>IF(DetailsTable[[#This Row],[Positive Date]]&lt;&gt;"",YEAR(DetailsTable[[#This Row],[Positive Date]]),"")</f>
        <v/>
      </c>
      <c r="S318" s="19" t="str">
        <f>TEXT(IF(DetailsTable[[#This Row],[Positive Date]]&lt;&gt;"",MONTH(DetailsTable[[#This Row],[Positive Date]])*28,""),"mmm")</f>
        <v/>
      </c>
      <c r="T318" s="19" t="str">
        <f>IF(DetailsTable[[#This Row],[Month]]&lt;&gt;"", _xlfn.CONCAT(DetailsTable[[#This Row],[Month]],"-",DetailsTable[[#This Row],[Year]]),"")</f>
        <v/>
      </c>
      <c r="U318" s="19" t="str">
        <f>IF(DetailsTable[[#This Row],[Positive Date]]&lt;&gt;"",IF(DetailsTable[[#This Row],[Recovered Date]]&lt;&gt;"",DATEDIF(DetailsTable[[#This Row],[Positive Date]],DetailsTable[[#This Row],[Recovered Date]],"D"),""),"")</f>
        <v/>
      </c>
      <c r="V318" s="19" t="str">
        <f>IF(DetailsTable[[#This Row],[Age]]&lt;&gt;"", VLOOKUP(ROUNDDOWN(DetailsTable[[#This Row],[Age]],-1)+1,AgeBandBasedDetails[[Start Age]:[Age Band]],3,FALSE),"")</f>
        <v/>
      </c>
    </row>
    <row r="319" spans="1:22" x14ac:dyDescent="0.25">
      <c r="A319" s="6" t="str">
        <f>IF(DetailsTable[[#This Row],[Person Name]]&lt;&gt;"",A318+1,"")</f>
        <v/>
      </c>
      <c r="B319" s="3"/>
      <c r="C319" s="3"/>
      <c r="D319" s="16"/>
      <c r="E319" s="3"/>
      <c r="F319" s="16"/>
      <c r="G319" s="16"/>
      <c r="H319" s="16"/>
      <c r="I319" s="16"/>
      <c r="J319" s="16"/>
      <c r="K319" s="16"/>
      <c r="L319" s="46"/>
      <c r="M319" s="40" t="str">
        <f>IF(DetailsTable[[#This Row],[Positive Date]]&lt;&gt;"", IF(DetailsTable[[#This Row],[Recovered Date]]="",IF(DetailsTable[[#This Row],[Deceased Date]]="","Yes","No"),"No"),"")</f>
        <v/>
      </c>
      <c r="N319" s="50" t="str">
        <f>IF(DetailsTable[[#This Row],[Flat No.]]&lt;&gt;"", VLOOKUP(DetailsTable[[#This Row],[Flat No.]],FlatsMappingTable[],4,FALSE),"")</f>
        <v/>
      </c>
      <c r="O319" s="22" t="str">
        <f>IF(DetailsTable[[#This Row],[Flat No.]]&lt;&gt;"", VLOOKUP(DetailsTable[[#This Row],[Flat No.]],FlatsMappingTable[],2,FALSE),"")</f>
        <v/>
      </c>
      <c r="P319" s="22" t="str">
        <f>IF(DetailsTable[[#This Row],[Flat No.]]&lt;&gt;"", VLOOKUP(DetailsTable[[#This Row],[Flat No.]],FlatsMappingTable[],3,FALSE),"")</f>
        <v/>
      </c>
      <c r="Q319" s="22" t="str">
        <f>IF(DetailsTable[[#This Row],[DOB]]&lt;&gt;"",IF(DetailsTable[[#This Row],[Positive Date]]&lt;&gt;"",DATEDIF(DetailsTable[[#This Row],[DOB]],DetailsTable[[#This Row],[Positive Date]],"Y"),""),"")</f>
        <v/>
      </c>
      <c r="R319" s="22" t="str">
        <f>IF(DetailsTable[[#This Row],[Positive Date]]&lt;&gt;"",YEAR(DetailsTable[[#This Row],[Positive Date]]),"")</f>
        <v/>
      </c>
      <c r="S319" s="19" t="str">
        <f>TEXT(IF(DetailsTable[[#This Row],[Positive Date]]&lt;&gt;"",MONTH(DetailsTable[[#This Row],[Positive Date]])*28,""),"mmm")</f>
        <v/>
      </c>
      <c r="T319" s="19" t="str">
        <f>IF(DetailsTable[[#This Row],[Month]]&lt;&gt;"", _xlfn.CONCAT(DetailsTable[[#This Row],[Month]],"-",DetailsTable[[#This Row],[Year]]),"")</f>
        <v/>
      </c>
      <c r="U319" s="19" t="str">
        <f>IF(DetailsTable[[#This Row],[Positive Date]]&lt;&gt;"",IF(DetailsTable[[#This Row],[Recovered Date]]&lt;&gt;"",DATEDIF(DetailsTable[[#This Row],[Positive Date]],DetailsTable[[#This Row],[Recovered Date]],"D"),""),"")</f>
        <v/>
      </c>
      <c r="V319" s="19" t="str">
        <f>IF(DetailsTable[[#This Row],[Age]]&lt;&gt;"", VLOOKUP(ROUNDDOWN(DetailsTable[[#This Row],[Age]],-1)+1,AgeBandBasedDetails[[Start Age]:[Age Band]],3,FALSE),"")</f>
        <v/>
      </c>
    </row>
    <row r="320" spans="1:22" x14ac:dyDescent="0.25">
      <c r="A320" s="6" t="str">
        <f>IF(DetailsTable[[#This Row],[Person Name]]&lt;&gt;"",A319+1,"")</f>
        <v/>
      </c>
      <c r="B320" s="3"/>
      <c r="C320" s="3"/>
      <c r="D320" s="16"/>
      <c r="E320" s="3"/>
      <c r="F320" s="16"/>
      <c r="G320" s="16"/>
      <c r="H320" s="16"/>
      <c r="I320" s="16"/>
      <c r="J320" s="16"/>
      <c r="K320" s="16"/>
      <c r="L320" s="46"/>
      <c r="M320" s="40" t="str">
        <f>IF(DetailsTable[[#This Row],[Positive Date]]&lt;&gt;"", IF(DetailsTable[[#This Row],[Recovered Date]]="",IF(DetailsTable[[#This Row],[Deceased Date]]="","Yes","No"),"No"),"")</f>
        <v/>
      </c>
      <c r="N320" s="50" t="str">
        <f>IF(DetailsTable[[#This Row],[Flat No.]]&lt;&gt;"", VLOOKUP(DetailsTable[[#This Row],[Flat No.]],FlatsMappingTable[],4,FALSE),"")</f>
        <v/>
      </c>
      <c r="O320" s="22" t="str">
        <f>IF(DetailsTable[[#This Row],[Flat No.]]&lt;&gt;"", VLOOKUP(DetailsTable[[#This Row],[Flat No.]],FlatsMappingTable[],2,FALSE),"")</f>
        <v/>
      </c>
      <c r="P320" s="22" t="str">
        <f>IF(DetailsTable[[#This Row],[Flat No.]]&lt;&gt;"", VLOOKUP(DetailsTable[[#This Row],[Flat No.]],FlatsMappingTable[],3,FALSE),"")</f>
        <v/>
      </c>
      <c r="Q320" s="22" t="str">
        <f>IF(DetailsTable[[#This Row],[DOB]]&lt;&gt;"",IF(DetailsTable[[#This Row],[Positive Date]]&lt;&gt;"",DATEDIF(DetailsTable[[#This Row],[DOB]],DetailsTable[[#This Row],[Positive Date]],"Y"),""),"")</f>
        <v/>
      </c>
      <c r="R320" s="22" t="str">
        <f>IF(DetailsTable[[#This Row],[Positive Date]]&lt;&gt;"",YEAR(DetailsTable[[#This Row],[Positive Date]]),"")</f>
        <v/>
      </c>
      <c r="S320" s="19" t="str">
        <f>TEXT(IF(DetailsTable[[#This Row],[Positive Date]]&lt;&gt;"",MONTH(DetailsTable[[#This Row],[Positive Date]])*28,""),"mmm")</f>
        <v/>
      </c>
      <c r="T320" s="19" t="str">
        <f>IF(DetailsTable[[#This Row],[Month]]&lt;&gt;"", _xlfn.CONCAT(DetailsTable[[#This Row],[Month]],"-",DetailsTable[[#This Row],[Year]]),"")</f>
        <v/>
      </c>
      <c r="U320" s="19" t="str">
        <f>IF(DetailsTable[[#This Row],[Positive Date]]&lt;&gt;"",IF(DetailsTable[[#This Row],[Recovered Date]]&lt;&gt;"",DATEDIF(DetailsTable[[#This Row],[Positive Date]],DetailsTable[[#This Row],[Recovered Date]],"D"),""),"")</f>
        <v/>
      </c>
      <c r="V320" s="19" t="str">
        <f>IF(DetailsTable[[#This Row],[Age]]&lt;&gt;"", VLOOKUP(ROUNDDOWN(DetailsTable[[#This Row],[Age]],-1)+1,AgeBandBasedDetails[[Start Age]:[Age Band]],3,FALSE),"")</f>
        <v/>
      </c>
    </row>
    <row r="321" spans="1:22" x14ac:dyDescent="0.25">
      <c r="A321" s="6" t="str">
        <f>IF(DetailsTable[[#This Row],[Person Name]]&lt;&gt;"",A320+1,"")</f>
        <v/>
      </c>
      <c r="B321" s="3"/>
      <c r="C321" s="3"/>
      <c r="D321" s="16"/>
      <c r="E321" s="3"/>
      <c r="F321" s="16"/>
      <c r="G321" s="16"/>
      <c r="H321" s="16"/>
      <c r="I321" s="16"/>
      <c r="J321" s="16"/>
      <c r="K321" s="16"/>
      <c r="L321" s="46"/>
      <c r="M321" s="40" t="str">
        <f>IF(DetailsTable[[#This Row],[Positive Date]]&lt;&gt;"", IF(DetailsTable[[#This Row],[Recovered Date]]="",IF(DetailsTable[[#This Row],[Deceased Date]]="","Yes","No"),"No"),"")</f>
        <v/>
      </c>
      <c r="N321" s="50" t="str">
        <f>IF(DetailsTable[[#This Row],[Flat No.]]&lt;&gt;"", VLOOKUP(DetailsTable[[#This Row],[Flat No.]],FlatsMappingTable[],4,FALSE),"")</f>
        <v/>
      </c>
      <c r="O321" s="22" t="str">
        <f>IF(DetailsTable[[#This Row],[Flat No.]]&lt;&gt;"", VLOOKUP(DetailsTable[[#This Row],[Flat No.]],FlatsMappingTable[],2,FALSE),"")</f>
        <v/>
      </c>
      <c r="P321" s="22" t="str">
        <f>IF(DetailsTable[[#This Row],[Flat No.]]&lt;&gt;"", VLOOKUP(DetailsTable[[#This Row],[Flat No.]],FlatsMappingTable[],3,FALSE),"")</f>
        <v/>
      </c>
      <c r="Q321" s="22" t="str">
        <f>IF(DetailsTable[[#This Row],[DOB]]&lt;&gt;"",IF(DetailsTable[[#This Row],[Positive Date]]&lt;&gt;"",DATEDIF(DetailsTable[[#This Row],[DOB]],DetailsTable[[#This Row],[Positive Date]],"Y"),""),"")</f>
        <v/>
      </c>
      <c r="R321" s="22" t="str">
        <f>IF(DetailsTable[[#This Row],[Positive Date]]&lt;&gt;"",YEAR(DetailsTable[[#This Row],[Positive Date]]),"")</f>
        <v/>
      </c>
      <c r="S321" s="19" t="str">
        <f>TEXT(IF(DetailsTable[[#This Row],[Positive Date]]&lt;&gt;"",MONTH(DetailsTable[[#This Row],[Positive Date]])*28,""),"mmm")</f>
        <v/>
      </c>
      <c r="T321" s="19" t="str">
        <f>IF(DetailsTable[[#This Row],[Month]]&lt;&gt;"", _xlfn.CONCAT(DetailsTable[[#This Row],[Month]],"-",DetailsTable[[#This Row],[Year]]),"")</f>
        <v/>
      </c>
      <c r="U321" s="19" t="str">
        <f>IF(DetailsTable[[#This Row],[Positive Date]]&lt;&gt;"",IF(DetailsTable[[#This Row],[Recovered Date]]&lt;&gt;"",DATEDIF(DetailsTable[[#This Row],[Positive Date]],DetailsTable[[#This Row],[Recovered Date]],"D"),""),"")</f>
        <v/>
      </c>
      <c r="V321" s="19" t="str">
        <f>IF(DetailsTable[[#This Row],[Age]]&lt;&gt;"", VLOOKUP(ROUNDDOWN(DetailsTable[[#This Row],[Age]],-1)+1,AgeBandBasedDetails[[Start Age]:[Age Band]],3,FALSE),"")</f>
        <v/>
      </c>
    </row>
    <row r="322" spans="1:22" x14ac:dyDescent="0.25">
      <c r="A322" s="6" t="str">
        <f>IF(DetailsTable[[#This Row],[Person Name]]&lt;&gt;"",A321+1,"")</f>
        <v/>
      </c>
      <c r="B322" s="3"/>
      <c r="C322" s="3"/>
      <c r="D322" s="16"/>
      <c r="E322" s="3"/>
      <c r="F322" s="16"/>
      <c r="G322" s="16"/>
      <c r="H322" s="16"/>
      <c r="I322" s="16"/>
      <c r="J322" s="16"/>
      <c r="K322" s="16"/>
      <c r="L322" s="46"/>
      <c r="M322" s="40" t="str">
        <f>IF(DetailsTable[[#This Row],[Positive Date]]&lt;&gt;"", IF(DetailsTable[[#This Row],[Recovered Date]]="",IF(DetailsTable[[#This Row],[Deceased Date]]="","Yes","No"),"No"),"")</f>
        <v/>
      </c>
      <c r="N322" s="50" t="str">
        <f>IF(DetailsTable[[#This Row],[Flat No.]]&lt;&gt;"", VLOOKUP(DetailsTable[[#This Row],[Flat No.]],FlatsMappingTable[],4,FALSE),"")</f>
        <v/>
      </c>
      <c r="O322" s="22" t="str">
        <f>IF(DetailsTable[[#This Row],[Flat No.]]&lt;&gt;"", VLOOKUP(DetailsTable[[#This Row],[Flat No.]],FlatsMappingTable[],2,FALSE),"")</f>
        <v/>
      </c>
      <c r="P322" s="22" t="str">
        <f>IF(DetailsTable[[#This Row],[Flat No.]]&lt;&gt;"", VLOOKUP(DetailsTable[[#This Row],[Flat No.]],FlatsMappingTable[],3,FALSE),"")</f>
        <v/>
      </c>
      <c r="Q322" s="22" t="str">
        <f>IF(DetailsTable[[#This Row],[DOB]]&lt;&gt;"",IF(DetailsTable[[#This Row],[Positive Date]]&lt;&gt;"",DATEDIF(DetailsTable[[#This Row],[DOB]],DetailsTable[[#This Row],[Positive Date]],"Y"),""),"")</f>
        <v/>
      </c>
      <c r="R322" s="22" t="str">
        <f>IF(DetailsTable[[#This Row],[Positive Date]]&lt;&gt;"",YEAR(DetailsTable[[#This Row],[Positive Date]]),"")</f>
        <v/>
      </c>
      <c r="S322" s="19" t="str">
        <f>TEXT(IF(DetailsTable[[#This Row],[Positive Date]]&lt;&gt;"",MONTH(DetailsTable[[#This Row],[Positive Date]])*28,""),"mmm")</f>
        <v/>
      </c>
      <c r="T322" s="19" t="str">
        <f>IF(DetailsTable[[#This Row],[Month]]&lt;&gt;"", _xlfn.CONCAT(DetailsTable[[#This Row],[Month]],"-",DetailsTable[[#This Row],[Year]]),"")</f>
        <v/>
      </c>
      <c r="U322" s="19" t="str">
        <f>IF(DetailsTable[[#This Row],[Positive Date]]&lt;&gt;"",IF(DetailsTable[[#This Row],[Recovered Date]]&lt;&gt;"",DATEDIF(DetailsTable[[#This Row],[Positive Date]],DetailsTable[[#This Row],[Recovered Date]],"D"),""),"")</f>
        <v/>
      </c>
      <c r="V322" s="19" t="str">
        <f>IF(DetailsTable[[#This Row],[Age]]&lt;&gt;"", VLOOKUP(ROUNDDOWN(DetailsTable[[#This Row],[Age]],-1)+1,AgeBandBasedDetails[[Start Age]:[Age Band]],3,FALSE),"")</f>
        <v/>
      </c>
    </row>
    <row r="323" spans="1:22" x14ac:dyDescent="0.25">
      <c r="A323" s="6" t="str">
        <f>IF(DetailsTable[[#This Row],[Person Name]]&lt;&gt;"",A322+1,"")</f>
        <v/>
      </c>
      <c r="B323" s="3"/>
      <c r="C323" s="3"/>
      <c r="D323" s="16"/>
      <c r="E323" s="3"/>
      <c r="F323" s="16"/>
      <c r="G323" s="16"/>
      <c r="H323" s="16"/>
      <c r="I323" s="16"/>
      <c r="J323" s="16"/>
      <c r="K323" s="16"/>
      <c r="L323" s="46"/>
      <c r="M323" s="40" t="str">
        <f>IF(DetailsTable[[#This Row],[Positive Date]]&lt;&gt;"", IF(DetailsTable[[#This Row],[Recovered Date]]="",IF(DetailsTable[[#This Row],[Deceased Date]]="","Yes","No"),"No"),"")</f>
        <v/>
      </c>
      <c r="N323" s="50" t="str">
        <f>IF(DetailsTable[[#This Row],[Flat No.]]&lt;&gt;"", VLOOKUP(DetailsTable[[#This Row],[Flat No.]],FlatsMappingTable[],4,FALSE),"")</f>
        <v/>
      </c>
      <c r="O323" s="22" t="str">
        <f>IF(DetailsTable[[#This Row],[Flat No.]]&lt;&gt;"", VLOOKUP(DetailsTable[[#This Row],[Flat No.]],FlatsMappingTable[],2,FALSE),"")</f>
        <v/>
      </c>
      <c r="P323" s="22" t="str">
        <f>IF(DetailsTable[[#This Row],[Flat No.]]&lt;&gt;"", VLOOKUP(DetailsTable[[#This Row],[Flat No.]],FlatsMappingTable[],3,FALSE),"")</f>
        <v/>
      </c>
      <c r="Q323" s="22" t="str">
        <f>IF(DetailsTable[[#This Row],[DOB]]&lt;&gt;"",IF(DetailsTable[[#This Row],[Positive Date]]&lt;&gt;"",DATEDIF(DetailsTable[[#This Row],[DOB]],DetailsTable[[#This Row],[Positive Date]],"Y"),""),"")</f>
        <v/>
      </c>
      <c r="R323" s="22" t="str">
        <f>IF(DetailsTable[[#This Row],[Positive Date]]&lt;&gt;"",YEAR(DetailsTable[[#This Row],[Positive Date]]),"")</f>
        <v/>
      </c>
      <c r="S323" s="19" t="str">
        <f>TEXT(IF(DetailsTable[[#This Row],[Positive Date]]&lt;&gt;"",MONTH(DetailsTable[[#This Row],[Positive Date]])*28,""),"mmm")</f>
        <v/>
      </c>
      <c r="T323" s="19" t="str">
        <f>IF(DetailsTable[[#This Row],[Month]]&lt;&gt;"", _xlfn.CONCAT(DetailsTable[[#This Row],[Month]],"-",DetailsTable[[#This Row],[Year]]),"")</f>
        <v/>
      </c>
      <c r="U323" s="19" t="str">
        <f>IF(DetailsTable[[#This Row],[Positive Date]]&lt;&gt;"",IF(DetailsTable[[#This Row],[Recovered Date]]&lt;&gt;"",DATEDIF(DetailsTable[[#This Row],[Positive Date]],DetailsTable[[#This Row],[Recovered Date]],"D"),""),"")</f>
        <v/>
      </c>
      <c r="V323" s="19" t="str">
        <f>IF(DetailsTable[[#This Row],[Age]]&lt;&gt;"", VLOOKUP(ROUNDDOWN(DetailsTable[[#This Row],[Age]],-1)+1,AgeBandBasedDetails[[Start Age]:[Age Band]],3,FALSE),"")</f>
        <v/>
      </c>
    </row>
    <row r="324" spans="1:22" x14ac:dyDescent="0.25">
      <c r="A324" s="6" t="str">
        <f>IF(DetailsTable[[#This Row],[Person Name]]&lt;&gt;"",A323+1,"")</f>
        <v/>
      </c>
      <c r="B324" s="3"/>
      <c r="C324" s="3"/>
      <c r="D324" s="16"/>
      <c r="E324" s="3"/>
      <c r="F324" s="16"/>
      <c r="G324" s="16"/>
      <c r="H324" s="16"/>
      <c r="I324" s="16"/>
      <c r="J324" s="16"/>
      <c r="K324" s="16"/>
      <c r="L324" s="46"/>
      <c r="M324" s="40" t="str">
        <f>IF(DetailsTable[[#This Row],[Positive Date]]&lt;&gt;"", IF(DetailsTable[[#This Row],[Recovered Date]]="",IF(DetailsTable[[#This Row],[Deceased Date]]="","Yes","No"),"No"),"")</f>
        <v/>
      </c>
      <c r="N324" s="50" t="str">
        <f>IF(DetailsTable[[#This Row],[Flat No.]]&lt;&gt;"", VLOOKUP(DetailsTable[[#This Row],[Flat No.]],FlatsMappingTable[],4,FALSE),"")</f>
        <v/>
      </c>
      <c r="O324" s="22" t="str">
        <f>IF(DetailsTable[[#This Row],[Flat No.]]&lt;&gt;"", VLOOKUP(DetailsTable[[#This Row],[Flat No.]],FlatsMappingTable[],2,FALSE),"")</f>
        <v/>
      </c>
      <c r="P324" s="22" t="str">
        <f>IF(DetailsTable[[#This Row],[Flat No.]]&lt;&gt;"", VLOOKUP(DetailsTable[[#This Row],[Flat No.]],FlatsMappingTable[],3,FALSE),"")</f>
        <v/>
      </c>
      <c r="Q324" s="22" t="str">
        <f>IF(DetailsTable[[#This Row],[DOB]]&lt;&gt;"",IF(DetailsTable[[#This Row],[Positive Date]]&lt;&gt;"",DATEDIF(DetailsTable[[#This Row],[DOB]],DetailsTable[[#This Row],[Positive Date]],"Y"),""),"")</f>
        <v/>
      </c>
      <c r="R324" s="22" t="str">
        <f>IF(DetailsTable[[#This Row],[Positive Date]]&lt;&gt;"",YEAR(DetailsTable[[#This Row],[Positive Date]]),"")</f>
        <v/>
      </c>
      <c r="S324" s="19" t="str">
        <f>TEXT(IF(DetailsTable[[#This Row],[Positive Date]]&lt;&gt;"",MONTH(DetailsTable[[#This Row],[Positive Date]])*28,""),"mmm")</f>
        <v/>
      </c>
      <c r="T324" s="19" t="str">
        <f>IF(DetailsTable[[#This Row],[Month]]&lt;&gt;"", _xlfn.CONCAT(DetailsTable[[#This Row],[Month]],"-",DetailsTable[[#This Row],[Year]]),"")</f>
        <v/>
      </c>
      <c r="U324" s="19" t="str">
        <f>IF(DetailsTable[[#This Row],[Positive Date]]&lt;&gt;"",IF(DetailsTable[[#This Row],[Recovered Date]]&lt;&gt;"",DATEDIF(DetailsTable[[#This Row],[Positive Date]],DetailsTable[[#This Row],[Recovered Date]],"D"),""),"")</f>
        <v/>
      </c>
      <c r="V324" s="19" t="str">
        <f>IF(DetailsTable[[#This Row],[Age]]&lt;&gt;"", VLOOKUP(ROUNDDOWN(DetailsTable[[#This Row],[Age]],-1)+1,AgeBandBasedDetails[[Start Age]:[Age Band]],3,FALSE),"")</f>
        <v/>
      </c>
    </row>
    <row r="325" spans="1:22" x14ac:dyDescent="0.25">
      <c r="A325" s="6" t="str">
        <f>IF(DetailsTable[[#This Row],[Person Name]]&lt;&gt;"",A324+1,"")</f>
        <v/>
      </c>
      <c r="B325" s="3"/>
      <c r="C325" s="3"/>
      <c r="D325" s="16"/>
      <c r="E325" s="3"/>
      <c r="F325" s="16"/>
      <c r="G325" s="16"/>
      <c r="H325" s="16"/>
      <c r="I325" s="16"/>
      <c r="J325" s="16"/>
      <c r="K325" s="16"/>
      <c r="L325" s="46"/>
      <c r="M325" s="40" t="str">
        <f>IF(DetailsTable[[#This Row],[Positive Date]]&lt;&gt;"", IF(DetailsTable[[#This Row],[Recovered Date]]="",IF(DetailsTable[[#This Row],[Deceased Date]]="","Yes","No"),"No"),"")</f>
        <v/>
      </c>
      <c r="N325" s="50" t="str">
        <f>IF(DetailsTable[[#This Row],[Flat No.]]&lt;&gt;"", VLOOKUP(DetailsTable[[#This Row],[Flat No.]],FlatsMappingTable[],4,FALSE),"")</f>
        <v/>
      </c>
      <c r="O325" s="22" t="str">
        <f>IF(DetailsTable[[#This Row],[Flat No.]]&lt;&gt;"", VLOOKUP(DetailsTable[[#This Row],[Flat No.]],FlatsMappingTable[],2,FALSE),"")</f>
        <v/>
      </c>
      <c r="P325" s="22" t="str">
        <f>IF(DetailsTable[[#This Row],[Flat No.]]&lt;&gt;"", VLOOKUP(DetailsTable[[#This Row],[Flat No.]],FlatsMappingTable[],3,FALSE),"")</f>
        <v/>
      </c>
      <c r="Q325" s="22" t="str">
        <f>IF(DetailsTable[[#This Row],[DOB]]&lt;&gt;"",IF(DetailsTable[[#This Row],[Positive Date]]&lt;&gt;"",DATEDIF(DetailsTable[[#This Row],[DOB]],DetailsTable[[#This Row],[Positive Date]],"Y"),""),"")</f>
        <v/>
      </c>
      <c r="R325" s="22" t="str">
        <f>IF(DetailsTable[[#This Row],[Positive Date]]&lt;&gt;"",YEAR(DetailsTable[[#This Row],[Positive Date]]),"")</f>
        <v/>
      </c>
      <c r="S325" s="19" t="str">
        <f>TEXT(IF(DetailsTable[[#This Row],[Positive Date]]&lt;&gt;"",MONTH(DetailsTable[[#This Row],[Positive Date]])*28,""),"mmm")</f>
        <v/>
      </c>
      <c r="T325" s="19" t="str">
        <f>IF(DetailsTable[[#This Row],[Month]]&lt;&gt;"", _xlfn.CONCAT(DetailsTable[[#This Row],[Month]],"-",DetailsTable[[#This Row],[Year]]),"")</f>
        <v/>
      </c>
      <c r="U325" s="19" t="str">
        <f>IF(DetailsTable[[#This Row],[Positive Date]]&lt;&gt;"",IF(DetailsTable[[#This Row],[Recovered Date]]&lt;&gt;"",DATEDIF(DetailsTable[[#This Row],[Positive Date]],DetailsTable[[#This Row],[Recovered Date]],"D"),""),"")</f>
        <v/>
      </c>
      <c r="V325" s="19" t="str">
        <f>IF(DetailsTable[[#This Row],[Age]]&lt;&gt;"", VLOOKUP(ROUNDDOWN(DetailsTable[[#This Row],[Age]],-1)+1,AgeBandBasedDetails[[Start Age]:[Age Band]],3,FALSE),"")</f>
        <v/>
      </c>
    </row>
    <row r="326" spans="1:22" x14ac:dyDescent="0.25">
      <c r="A326" s="6" t="str">
        <f>IF(DetailsTable[[#This Row],[Person Name]]&lt;&gt;"",A325+1,"")</f>
        <v/>
      </c>
      <c r="B326" s="3"/>
      <c r="C326" s="3"/>
      <c r="D326" s="16"/>
      <c r="E326" s="3"/>
      <c r="F326" s="16"/>
      <c r="G326" s="16"/>
      <c r="H326" s="16"/>
      <c r="I326" s="16"/>
      <c r="J326" s="16"/>
      <c r="K326" s="16"/>
      <c r="L326" s="46"/>
      <c r="M326" s="40" t="str">
        <f>IF(DetailsTable[[#This Row],[Positive Date]]&lt;&gt;"", IF(DetailsTable[[#This Row],[Recovered Date]]="",IF(DetailsTable[[#This Row],[Deceased Date]]="","Yes","No"),"No"),"")</f>
        <v/>
      </c>
      <c r="N326" s="50" t="str">
        <f>IF(DetailsTable[[#This Row],[Flat No.]]&lt;&gt;"", VLOOKUP(DetailsTable[[#This Row],[Flat No.]],FlatsMappingTable[],4,FALSE),"")</f>
        <v/>
      </c>
      <c r="O326" s="22" t="str">
        <f>IF(DetailsTable[[#This Row],[Flat No.]]&lt;&gt;"", VLOOKUP(DetailsTable[[#This Row],[Flat No.]],FlatsMappingTable[],2,FALSE),"")</f>
        <v/>
      </c>
      <c r="P326" s="22" t="str">
        <f>IF(DetailsTable[[#This Row],[Flat No.]]&lt;&gt;"", VLOOKUP(DetailsTable[[#This Row],[Flat No.]],FlatsMappingTable[],3,FALSE),"")</f>
        <v/>
      </c>
      <c r="Q326" s="22" t="str">
        <f>IF(DetailsTable[[#This Row],[DOB]]&lt;&gt;"",IF(DetailsTable[[#This Row],[Positive Date]]&lt;&gt;"",DATEDIF(DetailsTable[[#This Row],[DOB]],DetailsTable[[#This Row],[Positive Date]],"Y"),""),"")</f>
        <v/>
      </c>
      <c r="R326" s="22" t="str">
        <f>IF(DetailsTable[[#This Row],[Positive Date]]&lt;&gt;"",YEAR(DetailsTable[[#This Row],[Positive Date]]),"")</f>
        <v/>
      </c>
      <c r="S326" s="19" t="str">
        <f>TEXT(IF(DetailsTable[[#This Row],[Positive Date]]&lt;&gt;"",MONTH(DetailsTable[[#This Row],[Positive Date]])*28,""),"mmm")</f>
        <v/>
      </c>
      <c r="T326" s="19" t="str">
        <f>IF(DetailsTable[[#This Row],[Month]]&lt;&gt;"", _xlfn.CONCAT(DetailsTable[[#This Row],[Month]],"-",DetailsTable[[#This Row],[Year]]),"")</f>
        <v/>
      </c>
      <c r="U326" s="19" t="str">
        <f>IF(DetailsTable[[#This Row],[Positive Date]]&lt;&gt;"",IF(DetailsTable[[#This Row],[Recovered Date]]&lt;&gt;"",DATEDIF(DetailsTable[[#This Row],[Positive Date]],DetailsTable[[#This Row],[Recovered Date]],"D"),""),"")</f>
        <v/>
      </c>
      <c r="V326" s="19" t="str">
        <f>IF(DetailsTable[[#This Row],[Age]]&lt;&gt;"", VLOOKUP(ROUNDDOWN(DetailsTable[[#This Row],[Age]],-1)+1,AgeBandBasedDetails[[Start Age]:[Age Band]],3,FALSE),"")</f>
        <v/>
      </c>
    </row>
    <row r="327" spans="1:22" x14ac:dyDescent="0.25">
      <c r="A327" s="6" t="str">
        <f>IF(DetailsTable[[#This Row],[Person Name]]&lt;&gt;"",A326+1,"")</f>
        <v/>
      </c>
      <c r="B327" s="3"/>
      <c r="C327" s="3"/>
      <c r="D327" s="16"/>
      <c r="E327" s="3"/>
      <c r="F327" s="16"/>
      <c r="G327" s="16"/>
      <c r="H327" s="16"/>
      <c r="I327" s="16"/>
      <c r="J327" s="16"/>
      <c r="K327" s="16"/>
      <c r="L327" s="46"/>
      <c r="M327" s="40" t="str">
        <f>IF(DetailsTable[[#This Row],[Positive Date]]&lt;&gt;"", IF(DetailsTable[[#This Row],[Recovered Date]]="",IF(DetailsTable[[#This Row],[Deceased Date]]="","Yes","No"),"No"),"")</f>
        <v/>
      </c>
      <c r="N327" s="50" t="str">
        <f>IF(DetailsTable[[#This Row],[Flat No.]]&lt;&gt;"", VLOOKUP(DetailsTable[[#This Row],[Flat No.]],FlatsMappingTable[],4,FALSE),"")</f>
        <v/>
      </c>
      <c r="O327" s="22" t="str">
        <f>IF(DetailsTable[[#This Row],[Flat No.]]&lt;&gt;"", VLOOKUP(DetailsTable[[#This Row],[Flat No.]],FlatsMappingTable[],2,FALSE),"")</f>
        <v/>
      </c>
      <c r="P327" s="22" t="str">
        <f>IF(DetailsTable[[#This Row],[Flat No.]]&lt;&gt;"", VLOOKUP(DetailsTable[[#This Row],[Flat No.]],FlatsMappingTable[],3,FALSE),"")</f>
        <v/>
      </c>
      <c r="Q327" s="22" t="str">
        <f>IF(DetailsTable[[#This Row],[DOB]]&lt;&gt;"",IF(DetailsTable[[#This Row],[Positive Date]]&lt;&gt;"",DATEDIF(DetailsTable[[#This Row],[DOB]],DetailsTable[[#This Row],[Positive Date]],"Y"),""),"")</f>
        <v/>
      </c>
      <c r="R327" s="22" t="str">
        <f>IF(DetailsTable[[#This Row],[Positive Date]]&lt;&gt;"",YEAR(DetailsTable[[#This Row],[Positive Date]]),"")</f>
        <v/>
      </c>
      <c r="S327" s="19" t="str">
        <f>TEXT(IF(DetailsTable[[#This Row],[Positive Date]]&lt;&gt;"",MONTH(DetailsTable[[#This Row],[Positive Date]])*28,""),"mmm")</f>
        <v/>
      </c>
      <c r="T327" s="19" t="str">
        <f>IF(DetailsTable[[#This Row],[Month]]&lt;&gt;"", _xlfn.CONCAT(DetailsTable[[#This Row],[Month]],"-",DetailsTable[[#This Row],[Year]]),"")</f>
        <v/>
      </c>
      <c r="U327" s="19" t="str">
        <f>IF(DetailsTable[[#This Row],[Positive Date]]&lt;&gt;"",IF(DetailsTable[[#This Row],[Recovered Date]]&lt;&gt;"",DATEDIF(DetailsTable[[#This Row],[Positive Date]],DetailsTable[[#This Row],[Recovered Date]],"D"),""),"")</f>
        <v/>
      </c>
      <c r="V327" s="19" t="str">
        <f>IF(DetailsTable[[#This Row],[Age]]&lt;&gt;"", VLOOKUP(ROUNDDOWN(DetailsTable[[#This Row],[Age]],-1)+1,AgeBandBasedDetails[[Start Age]:[Age Band]],3,FALSE),"")</f>
        <v/>
      </c>
    </row>
    <row r="328" spans="1:22" x14ac:dyDescent="0.25">
      <c r="A328" s="6" t="str">
        <f>IF(DetailsTable[[#This Row],[Person Name]]&lt;&gt;"",A327+1,"")</f>
        <v/>
      </c>
      <c r="B328" s="3"/>
      <c r="C328" s="3"/>
      <c r="D328" s="16"/>
      <c r="E328" s="3"/>
      <c r="F328" s="16"/>
      <c r="G328" s="16"/>
      <c r="H328" s="16"/>
      <c r="I328" s="16"/>
      <c r="J328" s="16"/>
      <c r="K328" s="16"/>
      <c r="L328" s="46"/>
      <c r="M328" s="40" t="str">
        <f>IF(DetailsTable[[#This Row],[Positive Date]]&lt;&gt;"", IF(DetailsTable[[#This Row],[Recovered Date]]="",IF(DetailsTable[[#This Row],[Deceased Date]]="","Yes","No"),"No"),"")</f>
        <v/>
      </c>
      <c r="N328" s="50" t="str">
        <f>IF(DetailsTable[[#This Row],[Flat No.]]&lt;&gt;"", VLOOKUP(DetailsTable[[#This Row],[Flat No.]],FlatsMappingTable[],4,FALSE),"")</f>
        <v/>
      </c>
      <c r="O328" s="22" t="str">
        <f>IF(DetailsTable[[#This Row],[Flat No.]]&lt;&gt;"", VLOOKUP(DetailsTable[[#This Row],[Flat No.]],FlatsMappingTable[],2,FALSE),"")</f>
        <v/>
      </c>
      <c r="P328" s="22" t="str">
        <f>IF(DetailsTable[[#This Row],[Flat No.]]&lt;&gt;"", VLOOKUP(DetailsTable[[#This Row],[Flat No.]],FlatsMappingTable[],3,FALSE),"")</f>
        <v/>
      </c>
      <c r="Q328" s="22" t="str">
        <f>IF(DetailsTable[[#This Row],[DOB]]&lt;&gt;"",IF(DetailsTable[[#This Row],[Positive Date]]&lt;&gt;"",DATEDIF(DetailsTable[[#This Row],[DOB]],DetailsTable[[#This Row],[Positive Date]],"Y"),""),"")</f>
        <v/>
      </c>
      <c r="R328" s="22" t="str">
        <f>IF(DetailsTable[[#This Row],[Positive Date]]&lt;&gt;"",YEAR(DetailsTable[[#This Row],[Positive Date]]),"")</f>
        <v/>
      </c>
      <c r="S328" s="19" t="str">
        <f>TEXT(IF(DetailsTable[[#This Row],[Positive Date]]&lt;&gt;"",MONTH(DetailsTable[[#This Row],[Positive Date]])*28,""),"mmm")</f>
        <v/>
      </c>
      <c r="T328" s="19" t="str">
        <f>IF(DetailsTable[[#This Row],[Month]]&lt;&gt;"", _xlfn.CONCAT(DetailsTable[[#This Row],[Month]],"-",DetailsTable[[#This Row],[Year]]),"")</f>
        <v/>
      </c>
      <c r="U328" s="19" t="str">
        <f>IF(DetailsTable[[#This Row],[Positive Date]]&lt;&gt;"",IF(DetailsTable[[#This Row],[Recovered Date]]&lt;&gt;"",DATEDIF(DetailsTable[[#This Row],[Positive Date]],DetailsTable[[#This Row],[Recovered Date]],"D"),""),"")</f>
        <v/>
      </c>
      <c r="V328" s="19" t="str">
        <f>IF(DetailsTable[[#This Row],[Age]]&lt;&gt;"", VLOOKUP(ROUNDDOWN(DetailsTable[[#This Row],[Age]],-1)+1,AgeBandBasedDetails[[Start Age]:[Age Band]],3,FALSE),"")</f>
        <v/>
      </c>
    </row>
    <row r="329" spans="1:22" x14ac:dyDescent="0.25">
      <c r="A329" s="6" t="str">
        <f>IF(DetailsTable[[#This Row],[Person Name]]&lt;&gt;"",A328+1,"")</f>
        <v/>
      </c>
      <c r="B329" s="3"/>
      <c r="C329" s="3"/>
      <c r="D329" s="16"/>
      <c r="E329" s="3"/>
      <c r="F329" s="16"/>
      <c r="G329" s="16"/>
      <c r="H329" s="16"/>
      <c r="I329" s="16"/>
      <c r="J329" s="16"/>
      <c r="K329" s="16"/>
      <c r="L329" s="46"/>
      <c r="M329" s="40" t="str">
        <f>IF(DetailsTable[[#This Row],[Positive Date]]&lt;&gt;"", IF(DetailsTable[[#This Row],[Recovered Date]]="",IF(DetailsTable[[#This Row],[Deceased Date]]="","Yes","No"),"No"),"")</f>
        <v/>
      </c>
      <c r="N329" s="50" t="str">
        <f>IF(DetailsTable[[#This Row],[Flat No.]]&lt;&gt;"", VLOOKUP(DetailsTable[[#This Row],[Flat No.]],FlatsMappingTable[],4,FALSE),"")</f>
        <v/>
      </c>
      <c r="O329" s="22" t="str">
        <f>IF(DetailsTable[[#This Row],[Flat No.]]&lt;&gt;"", VLOOKUP(DetailsTable[[#This Row],[Flat No.]],FlatsMappingTable[],2,FALSE),"")</f>
        <v/>
      </c>
      <c r="P329" s="22" t="str">
        <f>IF(DetailsTable[[#This Row],[Flat No.]]&lt;&gt;"", VLOOKUP(DetailsTable[[#This Row],[Flat No.]],FlatsMappingTable[],3,FALSE),"")</f>
        <v/>
      </c>
      <c r="Q329" s="22" t="str">
        <f>IF(DetailsTable[[#This Row],[DOB]]&lt;&gt;"",IF(DetailsTable[[#This Row],[Positive Date]]&lt;&gt;"",DATEDIF(DetailsTable[[#This Row],[DOB]],DetailsTable[[#This Row],[Positive Date]],"Y"),""),"")</f>
        <v/>
      </c>
      <c r="R329" s="22" t="str">
        <f>IF(DetailsTable[[#This Row],[Positive Date]]&lt;&gt;"",YEAR(DetailsTable[[#This Row],[Positive Date]]),"")</f>
        <v/>
      </c>
      <c r="S329" s="19" t="str">
        <f>TEXT(IF(DetailsTable[[#This Row],[Positive Date]]&lt;&gt;"",MONTH(DetailsTable[[#This Row],[Positive Date]])*28,""),"mmm")</f>
        <v/>
      </c>
      <c r="T329" s="19" t="str">
        <f>IF(DetailsTable[[#This Row],[Month]]&lt;&gt;"", _xlfn.CONCAT(DetailsTable[[#This Row],[Month]],"-",DetailsTable[[#This Row],[Year]]),"")</f>
        <v/>
      </c>
      <c r="U329" s="19" t="str">
        <f>IF(DetailsTable[[#This Row],[Positive Date]]&lt;&gt;"",IF(DetailsTable[[#This Row],[Recovered Date]]&lt;&gt;"",DATEDIF(DetailsTable[[#This Row],[Positive Date]],DetailsTable[[#This Row],[Recovered Date]],"D"),""),"")</f>
        <v/>
      </c>
      <c r="V329" s="19" t="str">
        <f>IF(DetailsTable[[#This Row],[Age]]&lt;&gt;"", VLOOKUP(ROUNDDOWN(DetailsTable[[#This Row],[Age]],-1)+1,AgeBandBasedDetails[[Start Age]:[Age Band]],3,FALSE),"")</f>
        <v/>
      </c>
    </row>
    <row r="330" spans="1:22" x14ac:dyDescent="0.25">
      <c r="A330" s="6" t="str">
        <f>IF(DetailsTable[[#This Row],[Person Name]]&lt;&gt;"",A329+1,"")</f>
        <v/>
      </c>
      <c r="B330" s="3"/>
      <c r="C330" s="3"/>
      <c r="D330" s="16"/>
      <c r="E330" s="3"/>
      <c r="F330" s="16"/>
      <c r="G330" s="16"/>
      <c r="H330" s="16"/>
      <c r="I330" s="16"/>
      <c r="J330" s="16"/>
      <c r="K330" s="16"/>
      <c r="L330" s="46"/>
      <c r="M330" s="40" t="str">
        <f>IF(DetailsTable[[#This Row],[Positive Date]]&lt;&gt;"", IF(DetailsTable[[#This Row],[Recovered Date]]="",IF(DetailsTable[[#This Row],[Deceased Date]]="","Yes","No"),"No"),"")</f>
        <v/>
      </c>
      <c r="N330" s="50" t="str">
        <f>IF(DetailsTable[[#This Row],[Flat No.]]&lt;&gt;"", VLOOKUP(DetailsTable[[#This Row],[Flat No.]],FlatsMappingTable[],4,FALSE),"")</f>
        <v/>
      </c>
      <c r="O330" s="22" t="str">
        <f>IF(DetailsTable[[#This Row],[Flat No.]]&lt;&gt;"", VLOOKUP(DetailsTable[[#This Row],[Flat No.]],FlatsMappingTable[],2,FALSE),"")</f>
        <v/>
      </c>
      <c r="P330" s="22" t="str">
        <f>IF(DetailsTable[[#This Row],[Flat No.]]&lt;&gt;"", VLOOKUP(DetailsTable[[#This Row],[Flat No.]],FlatsMappingTable[],3,FALSE),"")</f>
        <v/>
      </c>
      <c r="Q330" s="22" t="str">
        <f>IF(DetailsTable[[#This Row],[DOB]]&lt;&gt;"",IF(DetailsTable[[#This Row],[Positive Date]]&lt;&gt;"",DATEDIF(DetailsTable[[#This Row],[DOB]],DetailsTable[[#This Row],[Positive Date]],"Y"),""),"")</f>
        <v/>
      </c>
      <c r="R330" s="22" t="str">
        <f>IF(DetailsTable[[#This Row],[Positive Date]]&lt;&gt;"",YEAR(DetailsTable[[#This Row],[Positive Date]]),"")</f>
        <v/>
      </c>
      <c r="S330" s="19" t="str">
        <f>TEXT(IF(DetailsTable[[#This Row],[Positive Date]]&lt;&gt;"",MONTH(DetailsTable[[#This Row],[Positive Date]])*28,""),"mmm")</f>
        <v/>
      </c>
      <c r="T330" s="19" t="str">
        <f>IF(DetailsTable[[#This Row],[Month]]&lt;&gt;"", _xlfn.CONCAT(DetailsTable[[#This Row],[Month]],"-",DetailsTable[[#This Row],[Year]]),"")</f>
        <v/>
      </c>
      <c r="U330" s="19" t="str">
        <f>IF(DetailsTable[[#This Row],[Positive Date]]&lt;&gt;"",IF(DetailsTable[[#This Row],[Recovered Date]]&lt;&gt;"",DATEDIF(DetailsTable[[#This Row],[Positive Date]],DetailsTable[[#This Row],[Recovered Date]],"D"),""),"")</f>
        <v/>
      </c>
      <c r="V330" s="19" t="str">
        <f>IF(DetailsTable[[#This Row],[Age]]&lt;&gt;"", VLOOKUP(ROUNDDOWN(DetailsTable[[#This Row],[Age]],-1)+1,AgeBandBasedDetails[[Start Age]:[Age Band]],3,FALSE),"")</f>
        <v/>
      </c>
    </row>
    <row r="331" spans="1:22" x14ac:dyDescent="0.25">
      <c r="A331" s="6" t="str">
        <f>IF(DetailsTable[[#This Row],[Person Name]]&lt;&gt;"",A330+1,"")</f>
        <v/>
      </c>
      <c r="B331" s="3"/>
      <c r="C331" s="3"/>
      <c r="D331" s="16"/>
      <c r="E331" s="3"/>
      <c r="F331" s="16"/>
      <c r="G331" s="16"/>
      <c r="H331" s="16"/>
      <c r="I331" s="16"/>
      <c r="J331" s="16"/>
      <c r="K331" s="16"/>
      <c r="L331" s="46"/>
      <c r="M331" s="40" t="str">
        <f>IF(DetailsTable[[#This Row],[Positive Date]]&lt;&gt;"", IF(DetailsTable[[#This Row],[Recovered Date]]="",IF(DetailsTable[[#This Row],[Deceased Date]]="","Yes","No"),"No"),"")</f>
        <v/>
      </c>
      <c r="N331" s="50" t="str">
        <f>IF(DetailsTable[[#This Row],[Flat No.]]&lt;&gt;"", VLOOKUP(DetailsTable[[#This Row],[Flat No.]],FlatsMappingTable[],4,FALSE),"")</f>
        <v/>
      </c>
      <c r="O331" s="22" t="str">
        <f>IF(DetailsTable[[#This Row],[Flat No.]]&lt;&gt;"", VLOOKUP(DetailsTable[[#This Row],[Flat No.]],FlatsMappingTable[],2,FALSE),"")</f>
        <v/>
      </c>
      <c r="P331" s="22" t="str">
        <f>IF(DetailsTable[[#This Row],[Flat No.]]&lt;&gt;"", VLOOKUP(DetailsTable[[#This Row],[Flat No.]],FlatsMappingTable[],3,FALSE),"")</f>
        <v/>
      </c>
      <c r="Q331" s="22" t="str">
        <f>IF(DetailsTable[[#This Row],[DOB]]&lt;&gt;"",IF(DetailsTable[[#This Row],[Positive Date]]&lt;&gt;"",DATEDIF(DetailsTable[[#This Row],[DOB]],DetailsTable[[#This Row],[Positive Date]],"Y"),""),"")</f>
        <v/>
      </c>
      <c r="R331" s="22" t="str">
        <f>IF(DetailsTable[[#This Row],[Positive Date]]&lt;&gt;"",YEAR(DetailsTable[[#This Row],[Positive Date]]),"")</f>
        <v/>
      </c>
      <c r="S331" s="19" t="str">
        <f>TEXT(IF(DetailsTable[[#This Row],[Positive Date]]&lt;&gt;"",MONTH(DetailsTable[[#This Row],[Positive Date]])*28,""),"mmm")</f>
        <v/>
      </c>
      <c r="T331" s="19" t="str">
        <f>IF(DetailsTable[[#This Row],[Month]]&lt;&gt;"", _xlfn.CONCAT(DetailsTable[[#This Row],[Month]],"-",DetailsTable[[#This Row],[Year]]),"")</f>
        <v/>
      </c>
      <c r="U331" s="19" t="str">
        <f>IF(DetailsTable[[#This Row],[Positive Date]]&lt;&gt;"",IF(DetailsTable[[#This Row],[Recovered Date]]&lt;&gt;"",DATEDIF(DetailsTable[[#This Row],[Positive Date]],DetailsTable[[#This Row],[Recovered Date]],"D"),""),"")</f>
        <v/>
      </c>
      <c r="V331" s="19" t="str">
        <f>IF(DetailsTable[[#This Row],[Age]]&lt;&gt;"", VLOOKUP(ROUNDDOWN(DetailsTable[[#This Row],[Age]],-1)+1,AgeBandBasedDetails[[Start Age]:[Age Band]],3,FALSE),"")</f>
        <v/>
      </c>
    </row>
    <row r="332" spans="1:22" x14ac:dyDescent="0.25">
      <c r="A332" s="6" t="str">
        <f>IF(DetailsTable[[#This Row],[Person Name]]&lt;&gt;"",A331+1,"")</f>
        <v/>
      </c>
      <c r="B332" s="3"/>
      <c r="C332" s="3"/>
      <c r="D332" s="16"/>
      <c r="E332" s="3"/>
      <c r="F332" s="16"/>
      <c r="G332" s="16"/>
      <c r="H332" s="16"/>
      <c r="I332" s="16"/>
      <c r="J332" s="16"/>
      <c r="K332" s="16"/>
      <c r="L332" s="46"/>
      <c r="M332" s="40" t="str">
        <f>IF(DetailsTable[[#This Row],[Positive Date]]&lt;&gt;"", IF(DetailsTable[[#This Row],[Recovered Date]]="",IF(DetailsTable[[#This Row],[Deceased Date]]="","Yes","No"),"No"),"")</f>
        <v/>
      </c>
      <c r="N332" s="50" t="str">
        <f>IF(DetailsTable[[#This Row],[Flat No.]]&lt;&gt;"", VLOOKUP(DetailsTable[[#This Row],[Flat No.]],FlatsMappingTable[],4,FALSE),"")</f>
        <v/>
      </c>
      <c r="O332" s="22" t="str">
        <f>IF(DetailsTable[[#This Row],[Flat No.]]&lt;&gt;"", VLOOKUP(DetailsTable[[#This Row],[Flat No.]],FlatsMappingTable[],2,FALSE),"")</f>
        <v/>
      </c>
      <c r="P332" s="22" t="str">
        <f>IF(DetailsTable[[#This Row],[Flat No.]]&lt;&gt;"", VLOOKUP(DetailsTable[[#This Row],[Flat No.]],FlatsMappingTable[],3,FALSE),"")</f>
        <v/>
      </c>
      <c r="Q332" s="22" t="str">
        <f>IF(DetailsTable[[#This Row],[DOB]]&lt;&gt;"",IF(DetailsTable[[#This Row],[Positive Date]]&lt;&gt;"",DATEDIF(DetailsTable[[#This Row],[DOB]],DetailsTable[[#This Row],[Positive Date]],"Y"),""),"")</f>
        <v/>
      </c>
      <c r="R332" s="22" t="str">
        <f>IF(DetailsTable[[#This Row],[Positive Date]]&lt;&gt;"",YEAR(DetailsTable[[#This Row],[Positive Date]]),"")</f>
        <v/>
      </c>
      <c r="S332" s="19" t="str">
        <f>TEXT(IF(DetailsTable[[#This Row],[Positive Date]]&lt;&gt;"",MONTH(DetailsTable[[#This Row],[Positive Date]])*28,""),"mmm")</f>
        <v/>
      </c>
      <c r="T332" s="19" t="str">
        <f>IF(DetailsTable[[#This Row],[Month]]&lt;&gt;"", _xlfn.CONCAT(DetailsTable[[#This Row],[Month]],"-",DetailsTable[[#This Row],[Year]]),"")</f>
        <v/>
      </c>
      <c r="U332" s="19" t="str">
        <f>IF(DetailsTable[[#This Row],[Positive Date]]&lt;&gt;"",IF(DetailsTable[[#This Row],[Recovered Date]]&lt;&gt;"",DATEDIF(DetailsTable[[#This Row],[Positive Date]],DetailsTable[[#This Row],[Recovered Date]],"D"),""),"")</f>
        <v/>
      </c>
      <c r="V332" s="19" t="str">
        <f>IF(DetailsTable[[#This Row],[Age]]&lt;&gt;"", VLOOKUP(ROUNDDOWN(DetailsTable[[#This Row],[Age]],-1)+1,AgeBandBasedDetails[[Start Age]:[Age Band]],3,FALSE),"")</f>
        <v/>
      </c>
    </row>
    <row r="333" spans="1:22" x14ac:dyDescent="0.25">
      <c r="A333" s="6" t="str">
        <f>IF(DetailsTable[[#This Row],[Person Name]]&lt;&gt;"",A332+1,"")</f>
        <v/>
      </c>
      <c r="B333" s="3"/>
      <c r="C333" s="3"/>
      <c r="D333" s="16"/>
      <c r="E333" s="3"/>
      <c r="F333" s="16"/>
      <c r="G333" s="16"/>
      <c r="H333" s="16"/>
      <c r="I333" s="16"/>
      <c r="J333" s="16"/>
      <c r="K333" s="16"/>
      <c r="L333" s="46"/>
      <c r="M333" s="40" t="str">
        <f>IF(DetailsTable[[#This Row],[Positive Date]]&lt;&gt;"", IF(DetailsTable[[#This Row],[Recovered Date]]="",IF(DetailsTable[[#This Row],[Deceased Date]]="","Yes","No"),"No"),"")</f>
        <v/>
      </c>
      <c r="N333" s="50" t="str">
        <f>IF(DetailsTable[[#This Row],[Flat No.]]&lt;&gt;"", VLOOKUP(DetailsTable[[#This Row],[Flat No.]],FlatsMappingTable[],4,FALSE),"")</f>
        <v/>
      </c>
      <c r="O333" s="22" t="str">
        <f>IF(DetailsTable[[#This Row],[Flat No.]]&lt;&gt;"", VLOOKUP(DetailsTable[[#This Row],[Flat No.]],FlatsMappingTable[],2,FALSE),"")</f>
        <v/>
      </c>
      <c r="P333" s="22" t="str">
        <f>IF(DetailsTable[[#This Row],[Flat No.]]&lt;&gt;"", VLOOKUP(DetailsTable[[#This Row],[Flat No.]],FlatsMappingTable[],3,FALSE),"")</f>
        <v/>
      </c>
      <c r="Q333" s="22" t="str">
        <f>IF(DetailsTable[[#This Row],[DOB]]&lt;&gt;"",IF(DetailsTable[[#This Row],[Positive Date]]&lt;&gt;"",DATEDIF(DetailsTable[[#This Row],[DOB]],DetailsTable[[#This Row],[Positive Date]],"Y"),""),"")</f>
        <v/>
      </c>
      <c r="R333" s="22" t="str">
        <f>IF(DetailsTable[[#This Row],[Positive Date]]&lt;&gt;"",YEAR(DetailsTable[[#This Row],[Positive Date]]),"")</f>
        <v/>
      </c>
      <c r="S333" s="19" t="str">
        <f>TEXT(IF(DetailsTable[[#This Row],[Positive Date]]&lt;&gt;"",MONTH(DetailsTable[[#This Row],[Positive Date]])*28,""),"mmm")</f>
        <v/>
      </c>
      <c r="T333" s="19" t="str">
        <f>IF(DetailsTable[[#This Row],[Month]]&lt;&gt;"", _xlfn.CONCAT(DetailsTable[[#This Row],[Month]],"-",DetailsTable[[#This Row],[Year]]),"")</f>
        <v/>
      </c>
      <c r="U333" s="19" t="str">
        <f>IF(DetailsTable[[#This Row],[Positive Date]]&lt;&gt;"",IF(DetailsTable[[#This Row],[Recovered Date]]&lt;&gt;"",DATEDIF(DetailsTable[[#This Row],[Positive Date]],DetailsTable[[#This Row],[Recovered Date]],"D"),""),"")</f>
        <v/>
      </c>
      <c r="V333" s="19" t="str">
        <f>IF(DetailsTable[[#This Row],[Age]]&lt;&gt;"", VLOOKUP(ROUNDDOWN(DetailsTable[[#This Row],[Age]],-1)+1,AgeBandBasedDetails[[Start Age]:[Age Band]],3,FALSE),"")</f>
        <v/>
      </c>
    </row>
    <row r="334" spans="1:22" x14ac:dyDescent="0.25">
      <c r="A334" s="6" t="str">
        <f>IF(DetailsTable[[#This Row],[Person Name]]&lt;&gt;"",A333+1,"")</f>
        <v/>
      </c>
      <c r="B334" s="3"/>
      <c r="C334" s="3"/>
      <c r="D334" s="16"/>
      <c r="E334" s="3"/>
      <c r="F334" s="16"/>
      <c r="G334" s="16"/>
      <c r="H334" s="16"/>
      <c r="I334" s="16"/>
      <c r="J334" s="16"/>
      <c r="K334" s="16"/>
      <c r="L334" s="46"/>
      <c r="M334" s="40" t="str">
        <f>IF(DetailsTable[[#This Row],[Positive Date]]&lt;&gt;"", IF(DetailsTable[[#This Row],[Recovered Date]]="",IF(DetailsTable[[#This Row],[Deceased Date]]="","Yes","No"),"No"),"")</f>
        <v/>
      </c>
      <c r="N334" s="50" t="str">
        <f>IF(DetailsTable[[#This Row],[Flat No.]]&lt;&gt;"", VLOOKUP(DetailsTable[[#This Row],[Flat No.]],FlatsMappingTable[],4,FALSE),"")</f>
        <v/>
      </c>
      <c r="O334" s="22" t="str">
        <f>IF(DetailsTable[[#This Row],[Flat No.]]&lt;&gt;"", VLOOKUP(DetailsTable[[#This Row],[Flat No.]],FlatsMappingTable[],2,FALSE),"")</f>
        <v/>
      </c>
      <c r="P334" s="22" t="str">
        <f>IF(DetailsTable[[#This Row],[Flat No.]]&lt;&gt;"", VLOOKUP(DetailsTable[[#This Row],[Flat No.]],FlatsMappingTable[],3,FALSE),"")</f>
        <v/>
      </c>
      <c r="Q334" s="22" t="str">
        <f>IF(DetailsTable[[#This Row],[DOB]]&lt;&gt;"",IF(DetailsTable[[#This Row],[Positive Date]]&lt;&gt;"",DATEDIF(DetailsTable[[#This Row],[DOB]],DetailsTable[[#This Row],[Positive Date]],"Y"),""),"")</f>
        <v/>
      </c>
      <c r="R334" s="22" t="str">
        <f>IF(DetailsTable[[#This Row],[Positive Date]]&lt;&gt;"",YEAR(DetailsTable[[#This Row],[Positive Date]]),"")</f>
        <v/>
      </c>
      <c r="S334" s="19" t="str">
        <f>TEXT(IF(DetailsTable[[#This Row],[Positive Date]]&lt;&gt;"",MONTH(DetailsTable[[#This Row],[Positive Date]])*28,""),"mmm")</f>
        <v/>
      </c>
      <c r="T334" s="19" t="str">
        <f>IF(DetailsTable[[#This Row],[Month]]&lt;&gt;"", _xlfn.CONCAT(DetailsTable[[#This Row],[Month]],"-",DetailsTable[[#This Row],[Year]]),"")</f>
        <v/>
      </c>
      <c r="U334" s="19" t="str">
        <f>IF(DetailsTable[[#This Row],[Positive Date]]&lt;&gt;"",IF(DetailsTable[[#This Row],[Recovered Date]]&lt;&gt;"",DATEDIF(DetailsTable[[#This Row],[Positive Date]],DetailsTable[[#This Row],[Recovered Date]],"D"),""),"")</f>
        <v/>
      </c>
      <c r="V334" s="19" t="str">
        <f>IF(DetailsTable[[#This Row],[Age]]&lt;&gt;"", VLOOKUP(ROUNDDOWN(DetailsTable[[#This Row],[Age]],-1)+1,AgeBandBasedDetails[[Start Age]:[Age Band]],3,FALSE),"")</f>
        <v/>
      </c>
    </row>
    <row r="335" spans="1:22" x14ac:dyDescent="0.25">
      <c r="A335" s="6" t="str">
        <f>IF(DetailsTable[[#This Row],[Person Name]]&lt;&gt;"",A334+1,"")</f>
        <v/>
      </c>
      <c r="B335" s="3"/>
      <c r="C335" s="3"/>
      <c r="D335" s="16"/>
      <c r="E335" s="3"/>
      <c r="F335" s="16"/>
      <c r="G335" s="16"/>
      <c r="H335" s="16"/>
      <c r="I335" s="16"/>
      <c r="J335" s="16"/>
      <c r="K335" s="16"/>
      <c r="L335" s="46"/>
      <c r="M335" s="40" t="str">
        <f>IF(DetailsTable[[#This Row],[Positive Date]]&lt;&gt;"", IF(DetailsTable[[#This Row],[Recovered Date]]="",IF(DetailsTable[[#This Row],[Deceased Date]]="","Yes","No"),"No"),"")</f>
        <v/>
      </c>
      <c r="N335" s="50" t="str">
        <f>IF(DetailsTable[[#This Row],[Flat No.]]&lt;&gt;"", VLOOKUP(DetailsTable[[#This Row],[Flat No.]],FlatsMappingTable[],4,FALSE),"")</f>
        <v/>
      </c>
      <c r="O335" s="22" t="str">
        <f>IF(DetailsTable[[#This Row],[Flat No.]]&lt;&gt;"", VLOOKUP(DetailsTable[[#This Row],[Flat No.]],FlatsMappingTable[],2,FALSE),"")</f>
        <v/>
      </c>
      <c r="P335" s="22" t="str">
        <f>IF(DetailsTable[[#This Row],[Flat No.]]&lt;&gt;"", VLOOKUP(DetailsTable[[#This Row],[Flat No.]],FlatsMappingTable[],3,FALSE),"")</f>
        <v/>
      </c>
      <c r="Q335" s="22" t="str">
        <f>IF(DetailsTable[[#This Row],[DOB]]&lt;&gt;"",IF(DetailsTable[[#This Row],[Positive Date]]&lt;&gt;"",DATEDIF(DetailsTable[[#This Row],[DOB]],DetailsTable[[#This Row],[Positive Date]],"Y"),""),"")</f>
        <v/>
      </c>
      <c r="R335" s="22" t="str">
        <f>IF(DetailsTable[[#This Row],[Positive Date]]&lt;&gt;"",YEAR(DetailsTable[[#This Row],[Positive Date]]),"")</f>
        <v/>
      </c>
      <c r="S335" s="19" t="str">
        <f>TEXT(IF(DetailsTable[[#This Row],[Positive Date]]&lt;&gt;"",MONTH(DetailsTable[[#This Row],[Positive Date]])*28,""),"mmm")</f>
        <v/>
      </c>
      <c r="T335" s="19" t="str">
        <f>IF(DetailsTable[[#This Row],[Month]]&lt;&gt;"", _xlfn.CONCAT(DetailsTable[[#This Row],[Month]],"-",DetailsTable[[#This Row],[Year]]),"")</f>
        <v/>
      </c>
      <c r="U335" s="19" t="str">
        <f>IF(DetailsTable[[#This Row],[Positive Date]]&lt;&gt;"",IF(DetailsTable[[#This Row],[Recovered Date]]&lt;&gt;"",DATEDIF(DetailsTable[[#This Row],[Positive Date]],DetailsTable[[#This Row],[Recovered Date]],"D"),""),"")</f>
        <v/>
      </c>
      <c r="V335" s="19" t="str">
        <f>IF(DetailsTable[[#This Row],[Age]]&lt;&gt;"", VLOOKUP(ROUNDDOWN(DetailsTable[[#This Row],[Age]],-1)+1,AgeBandBasedDetails[[Start Age]:[Age Band]],3,FALSE),"")</f>
        <v/>
      </c>
    </row>
    <row r="336" spans="1:22" x14ac:dyDescent="0.25">
      <c r="A336" s="6" t="str">
        <f>IF(DetailsTable[[#This Row],[Person Name]]&lt;&gt;"",A335+1,"")</f>
        <v/>
      </c>
      <c r="B336" s="3"/>
      <c r="C336" s="3"/>
      <c r="D336" s="16"/>
      <c r="E336" s="3"/>
      <c r="F336" s="16"/>
      <c r="G336" s="16"/>
      <c r="H336" s="16"/>
      <c r="I336" s="16"/>
      <c r="J336" s="16"/>
      <c r="K336" s="16"/>
      <c r="L336" s="46"/>
      <c r="M336" s="40" t="str">
        <f>IF(DetailsTable[[#This Row],[Positive Date]]&lt;&gt;"", IF(DetailsTable[[#This Row],[Recovered Date]]="",IF(DetailsTable[[#This Row],[Deceased Date]]="","Yes","No"),"No"),"")</f>
        <v/>
      </c>
      <c r="N336" s="50" t="str">
        <f>IF(DetailsTable[[#This Row],[Flat No.]]&lt;&gt;"", VLOOKUP(DetailsTable[[#This Row],[Flat No.]],FlatsMappingTable[],4,FALSE),"")</f>
        <v/>
      </c>
      <c r="O336" s="22" t="str">
        <f>IF(DetailsTable[[#This Row],[Flat No.]]&lt;&gt;"", VLOOKUP(DetailsTable[[#This Row],[Flat No.]],FlatsMappingTable[],2,FALSE),"")</f>
        <v/>
      </c>
      <c r="P336" s="22" t="str">
        <f>IF(DetailsTable[[#This Row],[Flat No.]]&lt;&gt;"", VLOOKUP(DetailsTable[[#This Row],[Flat No.]],FlatsMappingTable[],3,FALSE),"")</f>
        <v/>
      </c>
      <c r="Q336" s="22" t="str">
        <f>IF(DetailsTable[[#This Row],[DOB]]&lt;&gt;"",IF(DetailsTable[[#This Row],[Positive Date]]&lt;&gt;"",DATEDIF(DetailsTable[[#This Row],[DOB]],DetailsTable[[#This Row],[Positive Date]],"Y"),""),"")</f>
        <v/>
      </c>
      <c r="R336" s="22" t="str">
        <f>IF(DetailsTable[[#This Row],[Positive Date]]&lt;&gt;"",YEAR(DetailsTable[[#This Row],[Positive Date]]),"")</f>
        <v/>
      </c>
      <c r="S336" s="19" t="str">
        <f>TEXT(IF(DetailsTable[[#This Row],[Positive Date]]&lt;&gt;"",MONTH(DetailsTable[[#This Row],[Positive Date]])*28,""),"mmm")</f>
        <v/>
      </c>
      <c r="T336" s="19" t="str">
        <f>IF(DetailsTable[[#This Row],[Month]]&lt;&gt;"", _xlfn.CONCAT(DetailsTable[[#This Row],[Month]],"-",DetailsTable[[#This Row],[Year]]),"")</f>
        <v/>
      </c>
      <c r="U336" s="19" t="str">
        <f>IF(DetailsTable[[#This Row],[Positive Date]]&lt;&gt;"",IF(DetailsTable[[#This Row],[Recovered Date]]&lt;&gt;"",DATEDIF(DetailsTable[[#This Row],[Positive Date]],DetailsTable[[#This Row],[Recovered Date]],"D"),""),"")</f>
        <v/>
      </c>
      <c r="V336" s="19" t="str">
        <f>IF(DetailsTable[[#This Row],[Age]]&lt;&gt;"", VLOOKUP(ROUNDDOWN(DetailsTable[[#This Row],[Age]],-1)+1,AgeBandBasedDetails[[Start Age]:[Age Band]],3,FALSE),"")</f>
        <v/>
      </c>
    </row>
    <row r="337" spans="1:22" x14ac:dyDescent="0.25">
      <c r="A337" s="6" t="str">
        <f>IF(DetailsTable[[#This Row],[Person Name]]&lt;&gt;"",A336+1,"")</f>
        <v/>
      </c>
      <c r="B337" s="3"/>
      <c r="C337" s="3"/>
      <c r="D337" s="16"/>
      <c r="E337" s="3"/>
      <c r="F337" s="16"/>
      <c r="G337" s="16"/>
      <c r="H337" s="16"/>
      <c r="I337" s="16"/>
      <c r="J337" s="16"/>
      <c r="K337" s="16"/>
      <c r="L337" s="46"/>
      <c r="M337" s="40" t="str">
        <f>IF(DetailsTable[[#This Row],[Positive Date]]&lt;&gt;"", IF(DetailsTable[[#This Row],[Recovered Date]]="",IF(DetailsTable[[#This Row],[Deceased Date]]="","Yes","No"),"No"),"")</f>
        <v/>
      </c>
      <c r="N337" s="50" t="str">
        <f>IF(DetailsTable[[#This Row],[Flat No.]]&lt;&gt;"", VLOOKUP(DetailsTable[[#This Row],[Flat No.]],FlatsMappingTable[],4,FALSE),"")</f>
        <v/>
      </c>
      <c r="O337" s="22" t="str">
        <f>IF(DetailsTable[[#This Row],[Flat No.]]&lt;&gt;"", VLOOKUP(DetailsTable[[#This Row],[Flat No.]],FlatsMappingTable[],2,FALSE),"")</f>
        <v/>
      </c>
      <c r="P337" s="22" t="str">
        <f>IF(DetailsTable[[#This Row],[Flat No.]]&lt;&gt;"", VLOOKUP(DetailsTable[[#This Row],[Flat No.]],FlatsMappingTable[],3,FALSE),"")</f>
        <v/>
      </c>
      <c r="Q337" s="22" t="str">
        <f>IF(DetailsTable[[#This Row],[DOB]]&lt;&gt;"",IF(DetailsTable[[#This Row],[Positive Date]]&lt;&gt;"",DATEDIF(DetailsTable[[#This Row],[DOB]],DetailsTable[[#This Row],[Positive Date]],"Y"),""),"")</f>
        <v/>
      </c>
      <c r="R337" s="22" t="str">
        <f>IF(DetailsTable[[#This Row],[Positive Date]]&lt;&gt;"",YEAR(DetailsTable[[#This Row],[Positive Date]]),"")</f>
        <v/>
      </c>
      <c r="S337" s="19" t="str">
        <f>TEXT(IF(DetailsTable[[#This Row],[Positive Date]]&lt;&gt;"",MONTH(DetailsTable[[#This Row],[Positive Date]])*28,""),"mmm")</f>
        <v/>
      </c>
      <c r="T337" s="19" t="str">
        <f>IF(DetailsTable[[#This Row],[Month]]&lt;&gt;"", _xlfn.CONCAT(DetailsTable[[#This Row],[Month]],"-",DetailsTable[[#This Row],[Year]]),"")</f>
        <v/>
      </c>
      <c r="U337" s="19" t="str">
        <f>IF(DetailsTable[[#This Row],[Positive Date]]&lt;&gt;"",IF(DetailsTable[[#This Row],[Recovered Date]]&lt;&gt;"",DATEDIF(DetailsTable[[#This Row],[Positive Date]],DetailsTable[[#This Row],[Recovered Date]],"D"),""),"")</f>
        <v/>
      </c>
      <c r="V337" s="19" t="str">
        <f>IF(DetailsTable[[#This Row],[Age]]&lt;&gt;"", VLOOKUP(ROUNDDOWN(DetailsTable[[#This Row],[Age]],-1)+1,AgeBandBasedDetails[[Start Age]:[Age Band]],3,FALSE),"")</f>
        <v/>
      </c>
    </row>
    <row r="338" spans="1:22" x14ac:dyDescent="0.25">
      <c r="A338" s="6" t="str">
        <f>IF(DetailsTable[[#This Row],[Person Name]]&lt;&gt;"",A337+1,"")</f>
        <v/>
      </c>
      <c r="B338" s="3"/>
      <c r="C338" s="3"/>
      <c r="D338" s="16"/>
      <c r="E338" s="3"/>
      <c r="F338" s="16"/>
      <c r="G338" s="16"/>
      <c r="H338" s="16"/>
      <c r="I338" s="16"/>
      <c r="J338" s="16"/>
      <c r="K338" s="16"/>
      <c r="L338" s="46"/>
      <c r="M338" s="40" t="str">
        <f>IF(DetailsTable[[#This Row],[Positive Date]]&lt;&gt;"", IF(DetailsTable[[#This Row],[Recovered Date]]="",IF(DetailsTable[[#This Row],[Deceased Date]]="","Yes","No"),"No"),"")</f>
        <v/>
      </c>
      <c r="N338" s="50" t="str">
        <f>IF(DetailsTable[[#This Row],[Flat No.]]&lt;&gt;"", VLOOKUP(DetailsTable[[#This Row],[Flat No.]],FlatsMappingTable[],4,FALSE),"")</f>
        <v/>
      </c>
      <c r="O338" s="22" t="str">
        <f>IF(DetailsTable[[#This Row],[Flat No.]]&lt;&gt;"", VLOOKUP(DetailsTable[[#This Row],[Flat No.]],FlatsMappingTable[],2,FALSE),"")</f>
        <v/>
      </c>
      <c r="P338" s="22" t="str">
        <f>IF(DetailsTable[[#This Row],[Flat No.]]&lt;&gt;"", VLOOKUP(DetailsTable[[#This Row],[Flat No.]],FlatsMappingTable[],3,FALSE),"")</f>
        <v/>
      </c>
      <c r="Q338" s="22" t="str">
        <f>IF(DetailsTable[[#This Row],[DOB]]&lt;&gt;"",IF(DetailsTable[[#This Row],[Positive Date]]&lt;&gt;"",DATEDIF(DetailsTable[[#This Row],[DOB]],DetailsTable[[#This Row],[Positive Date]],"Y"),""),"")</f>
        <v/>
      </c>
      <c r="R338" s="22" t="str">
        <f>IF(DetailsTable[[#This Row],[Positive Date]]&lt;&gt;"",YEAR(DetailsTable[[#This Row],[Positive Date]]),"")</f>
        <v/>
      </c>
      <c r="S338" s="19" t="str">
        <f>TEXT(IF(DetailsTable[[#This Row],[Positive Date]]&lt;&gt;"",MONTH(DetailsTable[[#This Row],[Positive Date]])*28,""),"mmm")</f>
        <v/>
      </c>
      <c r="T338" s="19" t="str">
        <f>IF(DetailsTable[[#This Row],[Month]]&lt;&gt;"", _xlfn.CONCAT(DetailsTable[[#This Row],[Month]],"-",DetailsTable[[#This Row],[Year]]),"")</f>
        <v/>
      </c>
      <c r="U338" s="19" t="str">
        <f>IF(DetailsTable[[#This Row],[Positive Date]]&lt;&gt;"",IF(DetailsTable[[#This Row],[Recovered Date]]&lt;&gt;"",DATEDIF(DetailsTable[[#This Row],[Positive Date]],DetailsTable[[#This Row],[Recovered Date]],"D"),""),"")</f>
        <v/>
      </c>
      <c r="V338" s="19" t="str">
        <f>IF(DetailsTable[[#This Row],[Age]]&lt;&gt;"", VLOOKUP(ROUNDDOWN(DetailsTable[[#This Row],[Age]],-1)+1,AgeBandBasedDetails[[Start Age]:[Age Band]],3,FALSE),"")</f>
        <v/>
      </c>
    </row>
    <row r="339" spans="1:22" x14ac:dyDescent="0.25">
      <c r="A339" s="6" t="str">
        <f>IF(DetailsTable[[#This Row],[Person Name]]&lt;&gt;"",A338+1,"")</f>
        <v/>
      </c>
      <c r="B339" s="3"/>
      <c r="C339" s="3"/>
      <c r="D339" s="16"/>
      <c r="E339" s="3"/>
      <c r="F339" s="16"/>
      <c r="G339" s="16"/>
      <c r="H339" s="16"/>
      <c r="I339" s="16"/>
      <c r="J339" s="16"/>
      <c r="K339" s="16"/>
      <c r="L339" s="46"/>
      <c r="M339" s="40" t="str">
        <f>IF(DetailsTable[[#This Row],[Positive Date]]&lt;&gt;"", IF(DetailsTable[[#This Row],[Recovered Date]]="",IF(DetailsTable[[#This Row],[Deceased Date]]="","Yes","No"),"No"),"")</f>
        <v/>
      </c>
      <c r="N339" s="50" t="str">
        <f>IF(DetailsTable[[#This Row],[Flat No.]]&lt;&gt;"", VLOOKUP(DetailsTable[[#This Row],[Flat No.]],FlatsMappingTable[],4,FALSE),"")</f>
        <v/>
      </c>
      <c r="O339" s="22" t="str">
        <f>IF(DetailsTable[[#This Row],[Flat No.]]&lt;&gt;"", VLOOKUP(DetailsTable[[#This Row],[Flat No.]],FlatsMappingTable[],2,FALSE),"")</f>
        <v/>
      </c>
      <c r="P339" s="22" t="str">
        <f>IF(DetailsTable[[#This Row],[Flat No.]]&lt;&gt;"", VLOOKUP(DetailsTable[[#This Row],[Flat No.]],FlatsMappingTable[],3,FALSE),"")</f>
        <v/>
      </c>
      <c r="Q339" s="22" t="str">
        <f>IF(DetailsTable[[#This Row],[DOB]]&lt;&gt;"",IF(DetailsTable[[#This Row],[Positive Date]]&lt;&gt;"",DATEDIF(DetailsTable[[#This Row],[DOB]],DetailsTable[[#This Row],[Positive Date]],"Y"),""),"")</f>
        <v/>
      </c>
      <c r="R339" s="22" t="str">
        <f>IF(DetailsTable[[#This Row],[Positive Date]]&lt;&gt;"",YEAR(DetailsTable[[#This Row],[Positive Date]]),"")</f>
        <v/>
      </c>
      <c r="S339" s="19" t="str">
        <f>TEXT(IF(DetailsTable[[#This Row],[Positive Date]]&lt;&gt;"",MONTH(DetailsTable[[#This Row],[Positive Date]])*28,""),"mmm")</f>
        <v/>
      </c>
      <c r="T339" s="19" t="str">
        <f>IF(DetailsTable[[#This Row],[Month]]&lt;&gt;"", _xlfn.CONCAT(DetailsTable[[#This Row],[Month]],"-",DetailsTable[[#This Row],[Year]]),"")</f>
        <v/>
      </c>
      <c r="U339" s="19" t="str">
        <f>IF(DetailsTable[[#This Row],[Positive Date]]&lt;&gt;"",IF(DetailsTable[[#This Row],[Recovered Date]]&lt;&gt;"",DATEDIF(DetailsTable[[#This Row],[Positive Date]],DetailsTable[[#This Row],[Recovered Date]],"D"),""),"")</f>
        <v/>
      </c>
      <c r="V339" s="19" t="str">
        <f>IF(DetailsTable[[#This Row],[Age]]&lt;&gt;"", VLOOKUP(ROUNDDOWN(DetailsTable[[#This Row],[Age]],-1)+1,AgeBandBasedDetails[[Start Age]:[Age Band]],3,FALSE),"")</f>
        <v/>
      </c>
    </row>
    <row r="340" spans="1:22" x14ac:dyDescent="0.25">
      <c r="A340" s="6" t="str">
        <f>IF(DetailsTable[[#This Row],[Person Name]]&lt;&gt;"",A339+1,"")</f>
        <v/>
      </c>
      <c r="B340" s="3"/>
      <c r="C340" s="3"/>
      <c r="D340" s="16"/>
      <c r="E340" s="3"/>
      <c r="F340" s="16"/>
      <c r="G340" s="16"/>
      <c r="H340" s="16"/>
      <c r="I340" s="16"/>
      <c r="J340" s="16"/>
      <c r="K340" s="16"/>
      <c r="L340" s="46"/>
      <c r="M340" s="40" t="str">
        <f>IF(DetailsTable[[#This Row],[Positive Date]]&lt;&gt;"", IF(DetailsTable[[#This Row],[Recovered Date]]="",IF(DetailsTable[[#This Row],[Deceased Date]]="","Yes","No"),"No"),"")</f>
        <v/>
      </c>
      <c r="N340" s="50" t="str">
        <f>IF(DetailsTable[[#This Row],[Flat No.]]&lt;&gt;"", VLOOKUP(DetailsTable[[#This Row],[Flat No.]],FlatsMappingTable[],4,FALSE),"")</f>
        <v/>
      </c>
      <c r="O340" s="22" t="str">
        <f>IF(DetailsTable[[#This Row],[Flat No.]]&lt;&gt;"", VLOOKUP(DetailsTable[[#This Row],[Flat No.]],FlatsMappingTable[],2,FALSE),"")</f>
        <v/>
      </c>
      <c r="P340" s="22" t="str">
        <f>IF(DetailsTable[[#This Row],[Flat No.]]&lt;&gt;"", VLOOKUP(DetailsTable[[#This Row],[Flat No.]],FlatsMappingTable[],3,FALSE),"")</f>
        <v/>
      </c>
      <c r="Q340" s="22" t="str">
        <f>IF(DetailsTable[[#This Row],[DOB]]&lt;&gt;"",IF(DetailsTable[[#This Row],[Positive Date]]&lt;&gt;"",DATEDIF(DetailsTable[[#This Row],[DOB]],DetailsTable[[#This Row],[Positive Date]],"Y"),""),"")</f>
        <v/>
      </c>
      <c r="R340" s="22" t="str">
        <f>IF(DetailsTable[[#This Row],[Positive Date]]&lt;&gt;"",YEAR(DetailsTable[[#This Row],[Positive Date]]),"")</f>
        <v/>
      </c>
      <c r="S340" s="19" t="str">
        <f>TEXT(IF(DetailsTable[[#This Row],[Positive Date]]&lt;&gt;"",MONTH(DetailsTable[[#This Row],[Positive Date]])*28,""),"mmm")</f>
        <v/>
      </c>
      <c r="T340" s="19" t="str">
        <f>IF(DetailsTable[[#This Row],[Month]]&lt;&gt;"", _xlfn.CONCAT(DetailsTable[[#This Row],[Month]],"-",DetailsTable[[#This Row],[Year]]),"")</f>
        <v/>
      </c>
      <c r="U340" s="19" t="str">
        <f>IF(DetailsTable[[#This Row],[Positive Date]]&lt;&gt;"",IF(DetailsTable[[#This Row],[Recovered Date]]&lt;&gt;"",DATEDIF(DetailsTable[[#This Row],[Positive Date]],DetailsTable[[#This Row],[Recovered Date]],"D"),""),"")</f>
        <v/>
      </c>
      <c r="V340" s="19" t="str">
        <f>IF(DetailsTable[[#This Row],[Age]]&lt;&gt;"", VLOOKUP(ROUNDDOWN(DetailsTable[[#This Row],[Age]],-1)+1,AgeBandBasedDetails[[Start Age]:[Age Band]],3,FALSE),"")</f>
        <v/>
      </c>
    </row>
    <row r="341" spans="1:22" x14ac:dyDescent="0.25">
      <c r="A341" s="6" t="str">
        <f>IF(DetailsTable[[#This Row],[Person Name]]&lt;&gt;"",A340+1,"")</f>
        <v/>
      </c>
      <c r="B341" s="3"/>
      <c r="C341" s="3"/>
      <c r="D341" s="16"/>
      <c r="E341" s="3"/>
      <c r="F341" s="16"/>
      <c r="G341" s="16"/>
      <c r="H341" s="16"/>
      <c r="I341" s="16"/>
      <c r="J341" s="16"/>
      <c r="K341" s="16"/>
      <c r="L341" s="46"/>
      <c r="M341" s="40" t="str">
        <f>IF(DetailsTable[[#This Row],[Positive Date]]&lt;&gt;"", IF(DetailsTable[[#This Row],[Recovered Date]]="",IF(DetailsTable[[#This Row],[Deceased Date]]="","Yes","No"),"No"),"")</f>
        <v/>
      </c>
      <c r="N341" s="50" t="str">
        <f>IF(DetailsTable[[#This Row],[Flat No.]]&lt;&gt;"", VLOOKUP(DetailsTable[[#This Row],[Flat No.]],FlatsMappingTable[],4,FALSE),"")</f>
        <v/>
      </c>
      <c r="O341" s="22" t="str">
        <f>IF(DetailsTable[[#This Row],[Flat No.]]&lt;&gt;"", VLOOKUP(DetailsTable[[#This Row],[Flat No.]],FlatsMappingTable[],2,FALSE),"")</f>
        <v/>
      </c>
      <c r="P341" s="22" t="str">
        <f>IF(DetailsTable[[#This Row],[Flat No.]]&lt;&gt;"", VLOOKUP(DetailsTable[[#This Row],[Flat No.]],FlatsMappingTable[],3,FALSE),"")</f>
        <v/>
      </c>
      <c r="Q341" s="22" t="str">
        <f>IF(DetailsTable[[#This Row],[DOB]]&lt;&gt;"",IF(DetailsTable[[#This Row],[Positive Date]]&lt;&gt;"",DATEDIF(DetailsTable[[#This Row],[DOB]],DetailsTable[[#This Row],[Positive Date]],"Y"),""),"")</f>
        <v/>
      </c>
      <c r="R341" s="22" t="str">
        <f>IF(DetailsTable[[#This Row],[Positive Date]]&lt;&gt;"",YEAR(DetailsTable[[#This Row],[Positive Date]]),"")</f>
        <v/>
      </c>
      <c r="S341" s="19" t="str">
        <f>TEXT(IF(DetailsTable[[#This Row],[Positive Date]]&lt;&gt;"",MONTH(DetailsTable[[#This Row],[Positive Date]])*28,""),"mmm")</f>
        <v/>
      </c>
      <c r="T341" s="19" t="str">
        <f>IF(DetailsTable[[#This Row],[Month]]&lt;&gt;"", _xlfn.CONCAT(DetailsTable[[#This Row],[Month]],"-",DetailsTable[[#This Row],[Year]]),"")</f>
        <v/>
      </c>
      <c r="U341" s="19" t="str">
        <f>IF(DetailsTable[[#This Row],[Positive Date]]&lt;&gt;"",IF(DetailsTable[[#This Row],[Recovered Date]]&lt;&gt;"",DATEDIF(DetailsTable[[#This Row],[Positive Date]],DetailsTable[[#This Row],[Recovered Date]],"D"),""),"")</f>
        <v/>
      </c>
      <c r="V341" s="19" t="str">
        <f>IF(DetailsTable[[#This Row],[Age]]&lt;&gt;"", VLOOKUP(ROUNDDOWN(DetailsTable[[#This Row],[Age]],-1)+1,AgeBandBasedDetails[[Start Age]:[Age Band]],3,FALSE),"")</f>
        <v/>
      </c>
    </row>
    <row r="342" spans="1:22" x14ac:dyDescent="0.25">
      <c r="A342" s="6" t="str">
        <f>IF(DetailsTable[[#This Row],[Person Name]]&lt;&gt;"",A341+1,"")</f>
        <v/>
      </c>
      <c r="B342" s="3"/>
      <c r="C342" s="3"/>
      <c r="D342" s="16"/>
      <c r="E342" s="3"/>
      <c r="F342" s="16"/>
      <c r="G342" s="16"/>
      <c r="H342" s="16"/>
      <c r="I342" s="16"/>
      <c r="J342" s="16"/>
      <c r="K342" s="16"/>
      <c r="L342" s="46"/>
      <c r="M342" s="40" t="str">
        <f>IF(DetailsTable[[#This Row],[Positive Date]]&lt;&gt;"", IF(DetailsTable[[#This Row],[Recovered Date]]="",IF(DetailsTable[[#This Row],[Deceased Date]]="","Yes","No"),"No"),"")</f>
        <v/>
      </c>
      <c r="N342" s="50" t="str">
        <f>IF(DetailsTable[[#This Row],[Flat No.]]&lt;&gt;"", VLOOKUP(DetailsTable[[#This Row],[Flat No.]],FlatsMappingTable[],4,FALSE),"")</f>
        <v/>
      </c>
      <c r="O342" s="22" t="str">
        <f>IF(DetailsTable[[#This Row],[Flat No.]]&lt;&gt;"", VLOOKUP(DetailsTable[[#This Row],[Flat No.]],FlatsMappingTable[],2,FALSE),"")</f>
        <v/>
      </c>
      <c r="P342" s="22" t="str">
        <f>IF(DetailsTable[[#This Row],[Flat No.]]&lt;&gt;"", VLOOKUP(DetailsTable[[#This Row],[Flat No.]],FlatsMappingTable[],3,FALSE),"")</f>
        <v/>
      </c>
      <c r="Q342" s="22" t="str">
        <f>IF(DetailsTable[[#This Row],[DOB]]&lt;&gt;"",IF(DetailsTable[[#This Row],[Positive Date]]&lt;&gt;"",DATEDIF(DetailsTable[[#This Row],[DOB]],DetailsTable[[#This Row],[Positive Date]],"Y"),""),"")</f>
        <v/>
      </c>
      <c r="R342" s="22" t="str">
        <f>IF(DetailsTable[[#This Row],[Positive Date]]&lt;&gt;"",YEAR(DetailsTable[[#This Row],[Positive Date]]),"")</f>
        <v/>
      </c>
      <c r="S342" s="19" t="str">
        <f>TEXT(IF(DetailsTable[[#This Row],[Positive Date]]&lt;&gt;"",MONTH(DetailsTable[[#This Row],[Positive Date]])*28,""),"mmm")</f>
        <v/>
      </c>
      <c r="T342" s="19" t="str">
        <f>IF(DetailsTable[[#This Row],[Month]]&lt;&gt;"", _xlfn.CONCAT(DetailsTable[[#This Row],[Month]],"-",DetailsTable[[#This Row],[Year]]),"")</f>
        <v/>
      </c>
      <c r="U342" s="19" t="str">
        <f>IF(DetailsTable[[#This Row],[Positive Date]]&lt;&gt;"",IF(DetailsTable[[#This Row],[Recovered Date]]&lt;&gt;"",DATEDIF(DetailsTable[[#This Row],[Positive Date]],DetailsTable[[#This Row],[Recovered Date]],"D"),""),"")</f>
        <v/>
      </c>
      <c r="V342" s="19" t="str">
        <f>IF(DetailsTable[[#This Row],[Age]]&lt;&gt;"", VLOOKUP(ROUNDDOWN(DetailsTable[[#This Row],[Age]],-1)+1,AgeBandBasedDetails[[Start Age]:[Age Band]],3,FALSE),"")</f>
        <v/>
      </c>
    </row>
    <row r="343" spans="1:22" x14ac:dyDescent="0.25">
      <c r="A343" s="6" t="str">
        <f>IF(DetailsTable[[#This Row],[Person Name]]&lt;&gt;"",A342+1,"")</f>
        <v/>
      </c>
      <c r="B343" s="3"/>
      <c r="C343" s="3"/>
      <c r="D343" s="16"/>
      <c r="E343" s="3"/>
      <c r="F343" s="16"/>
      <c r="G343" s="16"/>
      <c r="H343" s="16"/>
      <c r="I343" s="16"/>
      <c r="J343" s="16"/>
      <c r="K343" s="16"/>
      <c r="L343" s="46"/>
      <c r="M343" s="40" t="str">
        <f>IF(DetailsTable[[#This Row],[Positive Date]]&lt;&gt;"", IF(DetailsTable[[#This Row],[Recovered Date]]="",IF(DetailsTable[[#This Row],[Deceased Date]]="","Yes","No"),"No"),"")</f>
        <v/>
      </c>
      <c r="N343" s="50" t="str">
        <f>IF(DetailsTable[[#This Row],[Flat No.]]&lt;&gt;"", VLOOKUP(DetailsTable[[#This Row],[Flat No.]],FlatsMappingTable[],4,FALSE),"")</f>
        <v/>
      </c>
      <c r="O343" s="22" t="str">
        <f>IF(DetailsTable[[#This Row],[Flat No.]]&lt;&gt;"", VLOOKUP(DetailsTable[[#This Row],[Flat No.]],FlatsMappingTable[],2,FALSE),"")</f>
        <v/>
      </c>
      <c r="P343" s="22" t="str">
        <f>IF(DetailsTable[[#This Row],[Flat No.]]&lt;&gt;"", VLOOKUP(DetailsTable[[#This Row],[Flat No.]],FlatsMappingTable[],3,FALSE),"")</f>
        <v/>
      </c>
      <c r="Q343" s="22" t="str">
        <f>IF(DetailsTable[[#This Row],[DOB]]&lt;&gt;"",IF(DetailsTable[[#This Row],[Positive Date]]&lt;&gt;"",DATEDIF(DetailsTable[[#This Row],[DOB]],DetailsTable[[#This Row],[Positive Date]],"Y"),""),"")</f>
        <v/>
      </c>
      <c r="R343" s="22" t="str">
        <f>IF(DetailsTable[[#This Row],[Positive Date]]&lt;&gt;"",YEAR(DetailsTable[[#This Row],[Positive Date]]),"")</f>
        <v/>
      </c>
      <c r="S343" s="19" t="str">
        <f>TEXT(IF(DetailsTable[[#This Row],[Positive Date]]&lt;&gt;"",MONTH(DetailsTable[[#This Row],[Positive Date]])*28,""),"mmm")</f>
        <v/>
      </c>
      <c r="T343" s="19" t="str">
        <f>IF(DetailsTable[[#This Row],[Month]]&lt;&gt;"", _xlfn.CONCAT(DetailsTable[[#This Row],[Month]],"-",DetailsTable[[#This Row],[Year]]),"")</f>
        <v/>
      </c>
      <c r="U343" s="19" t="str">
        <f>IF(DetailsTable[[#This Row],[Positive Date]]&lt;&gt;"",IF(DetailsTable[[#This Row],[Recovered Date]]&lt;&gt;"",DATEDIF(DetailsTable[[#This Row],[Positive Date]],DetailsTable[[#This Row],[Recovered Date]],"D"),""),"")</f>
        <v/>
      </c>
      <c r="V343" s="19" t="str">
        <f>IF(DetailsTable[[#This Row],[Age]]&lt;&gt;"", VLOOKUP(ROUNDDOWN(DetailsTable[[#This Row],[Age]],-1)+1,AgeBandBasedDetails[[Start Age]:[Age Band]],3,FALSE),"")</f>
        <v/>
      </c>
    </row>
    <row r="344" spans="1:22" x14ac:dyDescent="0.25">
      <c r="A344" s="6" t="str">
        <f>IF(DetailsTable[[#This Row],[Person Name]]&lt;&gt;"",A343+1,"")</f>
        <v/>
      </c>
      <c r="B344" s="3"/>
      <c r="C344" s="3"/>
      <c r="D344" s="16"/>
      <c r="E344" s="3"/>
      <c r="F344" s="16"/>
      <c r="G344" s="16"/>
      <c r="H344" s="16"/>
      <c r="I344" s="16"/>
      <c r="J344" s="16"/>
      <c r="K344" s="16"/>
      <c r="L344" s="46"/>
      <c r="M344" s="40" t="str">
        <f>IF(DetailsTable[[#This Row],[Positive Date]]&lt;&gt;"", IF(DetailsTable[[#This Row],[Recovered Date]]="",IF(DetailsTable[[#This Row],[Deceased Date]]="","Yes","No"),"No"),"")</f>
        <v/>
      </c>
      <c r="N344" s="50" t="str">
        <f>IF(DetailsTable[[#This Row],[Flat No.]]&lt;&gt;"", VLOOKUP(DetailsTable[[#This Row],[Flat No.]],FlatsMappingTable[],4,FALSE),"")</f>
        <v/>
      </c>
      <c r="O344" s="22" t="str">
        <f>IF(DetailsTable[[#This Row],[Flat No.]]&lt;&gt;"", VLOOKUP(DetailsTable[[#This Row],[Flat No.]],FlatsMappingTable[],2,FALSE),"")</f>
        <v/>
      </c>
      <c r="P344" s="22" t="str">
        <f>IF(DetailsTable[[#This Row],[Flat No.]]&lt;&gt;"", VLOOKUP(DetailsTable[[#This Row],[Flat No.]],FlatsMappingTable[],3,FALSE),"")</f>
        <v/>
      </c>
      <c r="Q344" s="22" t="str">
        <f>IF(DetailsTable[[#This Row],[DOB]]&lt;&gt;"",IF(DetailsTable[[#This Row],[Positive Date]]&lt;&gt;"",DATEDIF(DetailsTable[[#This Row],[DOB]],DetailsTable[[#This Row],[Positive Date]],"Y"),""),"")</f>
        <v/>
      </c>
      <c r="R344" s="22" t="str">
        <f>IF(DetailsTable[[#This Row],[Positive Date]]&lt;&gt;"",YEAR(DetailsTable[[#This Row],[Positive Date]]),"")</f>
        <v/>
      </c>
      <c r="S344" s="19" t="str">
        <f>TEXT(IF(DetailsTable[[#This Row],[Positive Date]]&lt;&gt;"",MONTH(DetailsTable[[#This Row],[Positive Date]])*28,""),"mmm")</f>
        <v/>
      </c>
      <c r="T344" s="19" t="str">
        <f>IF(DetailsTable[[#This Row],[Month]]&lt;&gt;"", _xlfn.CONCAT(DetailsTable[[#This Row],[Month]],"-",DetailsTable[[#This Row],[Year]]),"")</f>
        <v/>
      </c>
      <c r="U344" s="19" t="str">
        <f>IF(DetailsTable[[#This Row],[Positive Date]]&lt;&gt;"",IF(DetailsTable[[#This Row],[Recovered Date]]&lt;&gt;"",DATEDIF(DetailsTable[[#This Row],[Positive Date]],DetailsTable[[#This Row],[Recovered Date]],"D"),""),"")</f>
        <v/>
      </c>
      <c r="V344" s="19" t="str">
        <f>IF(DetailsTable[[#This Row],[Age]]&lt;&gt;"", VLOOKUP(ROUNDDOWN(DetailsTable[[#This Row],[Age]],-1)+1,AgeBandBasedDetails[[Start Age]:[Age Band]],3,FALSE),"")</f>
        <v/>
      </c>
    </row>
    <row r="345" spans="1:22" x14ac:dyDescent="0.25">
      <c r="A345" s="6" t="str">
        <f>IF(DetailsTable[[#This Row],[Person Name]]&lt;&gt;"",A344+1,"")</f>
        <v/>
      </c>
      <c r="B345" s="3"/>
      <c r="C345" s="3"/>
      <c r="D345" s="16"/>
      <c r="E345" s="3"/>
      <c r="F345" s="16"/>
      <c r="G345" s="16"/>
      <c r="H345" s="16"/>
      <c r="I345" s="16"/>
      <c r="J345" s="16"/>
      <c r="K345" s="16"/>
      <c r="L345" s="46"/>
      <c r="M345" s="40" t="str">
        <f>IF(DetailsTable[[#This Row],[Positive Date]]&lt;&gt;"", IF(DetailsTable[[#This Row],[Recovered Date]]="",IF(DetailsTable[[#This Row],[Deceased Date]]="","Yes","No"),"No"),"")</f>
        <v/>
      </c>
      <c r="N345" s="50" t="str">
        <f>IF(DetailsTable[[#This Row],[Flat No.]]&lt;&gt;"", VLOOKUP(DetailsTable[[#This Row],[Flat No.]],FlatsMappingTable[],4,FALSE),"")</f>
        <v/>
      </c>
      <c r="O345" s="22" t="str">
        <f>IF(DetailsTable[[#This Row],[Flat No.]]&lt;&gt;"", VLOOKUP(DetailsTable[[#This Row],[Flat No.]],FlatsMappingTable[],2,FALSE),"")</f>
        <v/>
      </c>
      <c r="P345" s="22" t="str">
        <f>IF(DetailsTable[[#This Row],[Flat No.]]&lt;&gt;"", VLOOKUP(DetailsTable[[#This Row],[Flat No.]],FlatsMappingTable[],3,FALSE),"")</f>
        <v/>
      </c>
      <c r="Q345" s="22" t="str">
        <f>IF(DetailsTable[[#This Row],[DOB]]&lt;&gt;"",IF(DetailsTable[[#This Row],[Positive Date]]&lt;&gt;"",DATEDIF(DetailsTable[[#This Row],[DOB]],DetailsTable[[#This Row],[Positive Date]],"Y"),""),"")</f>
        <v/>
      </c>
      <c r="R345" s="22" t="str">
        <f>IF(DetailsTable[[#This Row],[Positive Date]]&lt;&gt;"",YEAR(DetailsTable[[#This Row],[Positive Date]]),"")</f>
        <v/>
      </c>
      <c r="S345" s="19" t="str">
        <f>TEXT(IF(DetailsTable[[#This Row],[Positive Date]]&lt;&gt;"",MONTH(DetailsTable[[#This Row],[Positive Date]])*28,""),"mmm")</f>
        <v/>
      </c>
      <c r="T345" s="19" t="str">
        <f>IF(DetailsTable[[#This Row],[Month]]&lt;&gt;"", _xlfn.CONCAT(DetailsTable[[#This Row],[Month]],"-",DetailsTable[[#This Row],[Year]]),"")</f>
        <v/>
      </c>
      <c r="U345" s="19" t="str">
        <f>IF(DetailsTable[[#This Row],[Positive Date]]&lt;&gt;"",IF(DetailsTable[[#This Row],[Recovered Date]]&lt;&gt;"",DATEDIF(DetailsTable[[#This Row],[Positive Date]],DetailsTable[[#This Row],[Recovered Date]],"D"),""),"")</f>
        <v/>
      </c>
      <c r="V345" s="19" t="str">
        <f>IF(DetailsTable[[#This Row],[Age]]&lt;&gt;"", VLOOKUP(ROUNDDOWN(DetailsTable[[#This Row],[Age]],-1)+1,AgeBandBasedDetails[[Start Age]:[Age Band]],3,FALSE),"")</f>
        <v/>
      </c>
    </row>
    <row r="346" spans="1:22" x14ac:dyDescent="0.25">
      <c r="A346" s="6" t="str">
        <f>IF(DetailsTable[[#This Row],[Person Name]]&lt;&gt;"",A345+1,"")</f>
        <v/>
      </c>
      <c r="B346" s="3"/>
      <c r="C346" s="3"/>
      <c r="D346" s="16"/>
      <c r="E346" s="3"/>
      <c r="F346" s="16"/>
      <c r="G346" s="16"/>
      <c r="H346" s="16"/>
      <c r="I346" s="16"/>
      <c r="J346" s="16"/>
      <c r="K346" s="16"/>
      <c r="L346" s="46"/>
      <c r="M346" s="40" t="str">
        <f>IF(DetailsTable[[#This Row],[Positive Date]]&lt;&gt;"", IF(DetailsTable[[#This Row],[Recovered Date]]="",IF(DetailsTable[[#This Row],[Deceased Date]]="","Yes","No"),"No"),"")</f>
        <v/>
      </c>
      <c r="N346" s="50" t="str">
        <f>IF(DetailsTable[[#This Row],[Flat No.]]&lt;&gt;"", VLOOKUP(DetailsTable[[#This Row],[Flat No.]],FlatsMappingTable[],4,FALSE),"")</f>
        <v/>
      </c>
      <c r="O346" s="22" t="str">
        <f>IF(DetailsTable[[#This Row],[Flat No.]]&lt;&gt;"", VLOOKUP(DetailsTable[[#This Row],[Flat No.]],FlatsMappingTable[],2,FALSE),"")</f>
        <v/>
      </c>
      <c r="P346" s="22" t="str">
        <f>IF(DetailsTable[[#This Row],[Flat No.]]&lt;&gt;"", VLOOKUP(DetailsTable[[#This Row],[Flat No.]],FlatsMappingTable[],3,FALSE),"")</f>
        <v/>
      </c>
      <c r="Q346" s="22" t="str">
        <f>IF(DetailsTable[[#This Row],[DOB]]&lt;&gt;"",IF(DetailsTable[[#This Row],[Positive Date]]&lt;&gt;"",DATEDIF(DetailsTable[[#This Row],[DOB]],DetailsTable[[#This Row],[Positive Date]],"Y"),""),"")</f>
        <v/>
      </c>
      <c r="R346" s="22" t="str">
        <f>IF(DetailsTable[[#This Row],[Positive Date]]&lt;&gt;"",YEAR(DetailsTable[[#This Row],[Positive Date]]),"")</f>
        <v/>
      </c>
      <c r="S346" s="19" t="str">
        <f>TEXT(IF(DetailsTable[[#This Row],[Positive Date]]&lt;&gt;"",MONTH(DetailsTable[[#This Row],[Positive Date]])*28,""),"mmm")</f>
        <v/>
      </c>
      <c r="T346" s="19" t="str">
        <f>IF(DetailsTable[[#This Row],[Month]]&lt;&gt;"", _xlfn.CONCAT(DetailsTable[[#This Row],[Month]],"-",DetailsTable[[#This Row],[Year]]),"")</f>
        <v/>
      </c>
      <c r="U346" s="19" t="str">
        <f>IF(DetailsTable[[#This Row],[Positive Date]]&lt;&gt;"",IF(DetailsTable[[#This Row],[Recovered Date]]&lt;&gt;"",DATEDIF(DetailsTable[[#This Row],[Positive Date]],DetailsTable[[#This Row],[Recovered Date]],"D"),""),"")</f>
        <v/>
      </c>
      <c r="V346" s="19" t="str">
        <f>IF(DetailsTable[[#This Row],[Age]]&lt;&gt;"", VLOOKUP(ROUNDDOWN(DetailsTable[[#This Row],[Age]],-1)+1,AgeBandBasedDetails[[Start Age]:[Age Band]],3,FALSE),"")</f>
        <v/>
      </c>
    </row>
    <row r="347" spans="1:22" x14ac:dyDescent="0.25">
      <c r="A347" s="6" t="str">
        <f>IF(DetailsTable[[#This Row],[Person Name]]&lt;&gt;"",A346+1,"")</f>
        <v/>
      </c>
      <c r="B347" s="3"/>
      <c r="C347" s="3"/>
      <c r="D347" s="16"/>
      <c r="E347" s="3"/>
      <c r="F347" s="16"/>
      <c r="G347" s="16"/>
      <c r="H347" s="16"/>
      <c r="I347" s="16"/>
      <c r="J347" s="16"/>
      <c r="K347" s="16"/>
      <c r="L347" s="46"/>
      <c r="M347" s="40" t="str">
        <f>IF(DetailsTable[[#This Row],[Positive Date]]&lt;&gt;"", IF(DetailsTable[[#This Row],[Recovered Date]]="",IF(DetailsTable[[#This Row],[Deceased Date]]="","Yes","No"),"No"),"")</f>
        <v/>
      </c>
      <c r="N347" s="50" t="str">
        <f>IF(DetailsTable[[#This Row],[Flat No.]]&lt;&gt;"", VLOOKUP(DetailsTable[[#This Row],[Flat No.]],FlatsMappingTable[],4,FALSE),"")</f>
        <v/>
      </c>
      <c r="O347" s="22" t="str">
        <f>IF(DetailsTable[[#This Row],[Flat No.]]&lt;&gt;"", VLOOKUP(DetailsTable[[#This Row],[Flat No.]],FlatsMappingTable[],2,FALSE),"")</f>
        <v/>
      </c>
      <c r="P347" s="22" t="str">
        <f>IF(DetailsTable[[#This Row],[Flat No.]]&lt;&gt;"", VLOOKUP(DetailsTable[[#This Row],[Flat No.]],FlatsMappingTable[],3,FALSE),"")</f>
        <v/>
      </c>
      <c r="Q347" s="22" t="str">
        <f>IF(DetailsTable[[#This Row],[DOB]]&lt;&gt;"",IF(DetailsTable[[#This Row],[Positive Date]]&lt;&gt;"",DATEDIF(DetailsTable[[#This Row],[DOB]],DetailsTable[[#This Row],[Positive Date]],"Y"),""),"")</f>
        <v/>
      </c>
      <c r="R347" s="22" t="str">
        <f>IF(DetailsTable[[#This Row],[Positive Date]]&lt;&gt;"",YEAR(DetailsTable[[#This Row],[Positive Date]]),"")</f>
        <v/>
      </c>
      <c r="S347" s="19" t="str">
        <f>TEXT(IF(DetailsTable[[#This Row],[Positive Date]]&lt;&gt;"",MONTH(DetailsTable[[#This Row],[Positive Date]])*28,""),"mmm")</f>
        <v/>
      </c>
      <c r="T347" s="19" t="str">
        <f>IF(DetailsTable[[#This Row],[Month]]&lt;&gt;"", _xlfn.CONCAT(DetailsTable[[#This Row],[Month]],"-",DetailsTable[[#This Row],[Year]]),"")</f>
        <v/>
      </c>
      <c r="U347" s="19" t="str">
        <f>IF(DetailsTable[[#This Row],[Positive Date]]&lt;&gt;"",IF(DetailsTable[[#This Row],[Recovered Date]]&lt;&gt;"",DATEDIF(DetailsTable[[#This Row],[Positive Date]],DetailsTable[[#This Row],[Recovered Date]],"D"),""),"")</f>
        <v/>
      </c>
      <c r="V347" s="19" t="str">
        <f>IF(DetailsTable[[#This Row],[Age]]&lt;&gt;"", VLOOKUP(ROUNDDOWN(DetailsTable[[#This Row],[Age]],-1)+1,AgeBandBasedDetails[[Start Age]:[Age Band]],3,FALSE),"")</f>
        <v/>
      </c>
    </row>
    <row r="348" spans="1:22" x14ac:dyDescent="0.25">
      <c r="A348" s="6" t="str">
        <f>IF(DetailsTable[[#This Row],[Person Name]]&lt;&gt;"",A347+1,"")</f>
        <v/>
      </c>
      <c r="B348" s="3"/>
      <c r="C348" s="3"/>
      <c r="D348" s="16"/>
      <c r="E348" s="3"/>
      <c r="F348" s="16"/>
      <c r="G348" s="16"/>
      <c r="H348" s="16"/>
      <c r="I348" s="16"/>
      <c r="J348" s="16"/>
      <c r="K348" s="16"/>
      <c r="L348" s="46"/>
      <c r="M348" s="40" t="str">
        <f>IF(DetailsTable[[#This Row],[Positive Date]]&lt;&gt;"", IF(DetailsTable[[#This Row],[Recovered Date]]="",IF(DetailsTable[[#This Row],[Deceased Date]]="","Yes","No"),"No"),"")</f>
        <v/>
      </c>
      <c r="N348" s="50" t="str">
        <f>IF(DetailsTable[[#This Row],[Flat No.]]&lt;&gt;"", VLOOKUP(DetailsTable[[#This Row],[Flat No.]],FlatsMappingTable[],4,FALSE),"")</f>
        <v/>
      </c>
      <c r="O348" s="22" t="str">
        <f>IF(DetailsTable[[#This Row],[Flat No.]]&lt;&gt;"", VLOOKUP(DetailsTable[[#This Row],[Flat No.]],FlatsMappingTable[],2,FALSE),"")</f>
        <v/>
      </c>
      <c r="P348" s="22" t="str">
        <f>IF(DetailsTable[[#This Row],[Flat No.]]&lt;&gt;"", VLOOKUP(DetailsTable[[#This Row],[Flat No.]],FlatsMappingTable[],3,FALSE),"")</f>
        <v/>
      </c>
      <c r="Q348" s="22" t="str">
        <f>IF(DetailsTable[[#This Row],[DOB]]&lt;&gt;"",IF(DetailsTable[[#This Row],[Positive Date]]&lt;&gt;"",DATEDIF(DetailsTable[[#This Row],[DOB]],DetailsTable[[#This Row],[Positive Date]],"Y"),""),"")</f>
        <v/>
      </c>
      <c r="R348" s="22" t="str">
        <f>IF(DetailsTable[[#This Row],[Positive Date]]&lt;&gt;"",YEAR(DetailsTable[[#This Row],[Positive Date]]),"")</f>
        <v/>
      </c>
      <c r="S348" s="19" t="str">
        <f>TEXT(IF(DetailsTable[[#This Row],[Positive Date]]&lt;&gt;"",MONTH(DetailsTable[[#This Row],[Positive Date]])*28,""),"mmm")</f>
        <v/>
      </c>
      <c r="T348" s="19" t="str">
        <f>IF(DetailsTable[[#This Row],[Month]]&lt;&gt;"", _xlfn.CONCAT(DetailsTable[[#This Row],[Month]],"-",DetailsTable[[#This Row],[Year]]),"")</f>
        <v/>
      </c>
      <c r="U348" s="19" t="str">
        <f>IF(DetailsTable[[#This Row],[Positive Date]]&lt;&gt;"",IF(DetailsTable[[#This Row],[Recovered Date]]&lt;&gt;"",DATEDIF(DetailsTable[[#This Row],[Positive Date]],DetailsTable[[#This Row],[Recovered Date]],"D"),""),"")</f>
        <v/>
      </c>
      <c r="V348" s="19" t="str">
        <f>IF(DetailsTable[[#This Row],[Age]]&lt;&gt;"", VLOOKUP(ROUNDDOWN(DetailsTable[[#This Row],[Age]],-1)+1,AgeBandBasedDetails[[Start Age]:[Age Band]],3,FALSE),"")</f>
        <v/>
      </c>
    </row>
    <row r="349" spans="1:22" x14ac:dyDescent="0.25">
      <c r="A349" s="6" t="str">
        <f>IF(DetailsTable[[#This Row],[Person Name]]&lt;&gt;"",A348+1,"")</f>
        <v/>
      </c>
      <c r="B349" s="3"/>
      <c r="C349" s="3"/>
      <c r="D349" s="16"/>
      <c r="E349" s="3"/>
      <c r="F349" s="16"/>
      <c r="G349" s="16"/>
      <c r="H349" s="16"/>
      <c r="I349" s="16"/>
      <c r="J349" s="16"/>
      <c r="K349" s="16"/>
      <c r="L349" s="46"/>
      <c r="M349" s="40" t="str">
        <f>IF(DetailsTable[[#This Row],[Positive Date]]&lt;&gt;"", IF(DetailsTable[[#This Row],[Recovered Date]]="",IF(DetailsTable[[#This Row],[Deceased Date]]="","Yes","No"),"No"),"")</f>
        <v/>
      </c>
      <c r="N349" s="50" t="str">
        <f>IF(DetailsTable[[#This Row],[Flat No.]]&lt;&gt;"", VLOOKUP(DetailsTable[[#This Row],[Flat No.]],FlatsMappingTable[],4,FALSE),"")</f>
        <v/>
      </c>
      <c r="O349" s="22" t="str">
        <f>IF(DetailsTable[[#This Row],[Flat No.]]&lt;&gt;"", VLOOKUP(DetailsTable[[#This Row],[Flat No.]],FlatsMappingTable[],2,FALSE),"")</f>
        <v/>
      </c>
      <c r="P349" s="22" t="str">
        <f>IF(DetailsTable[[#This Row],[Flat No.]]&lt;&gt;"", VLOOKUP(DetailsTable[[#This Row],[Flat No.]],FlatsMappingTable[],3,FALSE),"")</f>
        <v/>
      </c>
      <c r="Q349" s="22" t="str">
        <f>IF(DetailsTable[[#This Row],[DOB]]&lt;&gt;"",IF(DetailsTable[[#This Row],[Positive Date]]&lt;&gt;"",DATEDIF(DetailsTable[[#This Row],[DOB]],DetailsTable[[#This Row],[Positive Date]],"Y"),""),"")</f>
        <v/>
      </c>
      <c r="R349" s="22" t="str">
        <f>IF(DetailsTable[[#This Row],[Positive Date]]&lt;&gt;"",YEAR(DetailsTable[[#This Row],[Positive Date]]),"")</f>
        <v/>
      </c>
      <c r="S349" s="19" t="str">
        <f>TEXT(IF(DetailsTable[[#This Row],[Positive Date]]&lt;&gt;"",MONTH(DetailsTable[[#This Row],[Positive Date]])*28,""),"mmm")</f>
        <v/>
      </c>
      <c r="T349" s="19" t="str">
        <f>IF(DetailsTable[[#This Row],[Month]]&lt;&gt;"", _xlfn.CONCAT(DetailsTable[[#This Row],[Month]],"-",DetailsTable[[#This Row],[Year]]),"")</f>
        <v/>
      </c>
      <c r="U349" s="19" t="str">
        <f>IF(DetailsTable[[#This Row],[Positive Date]]&lt;&gt;"",IF(DetailsTable[[#This Row],[Recovered Date]]&lt;&gt;"",DATEDIF(DetailsTable[[#This Row],[Positive Date]],DetailsTable[[#This Row],[Recovered Date]],"D"),""),"")</f>
        <v/>
      </c>
      <c r="V349" s="19" t="str">
        <f>IF(DetailsTable[[#This Row],[Age]]&lt;&gt;"", VLOOKUP(ROUNDDOWN(DetailsTable[[#This Row],[Age]],-1)+1,AgeBandBasedDetails[[Start Age]:[Age Band]],3,FALSE),"")</f>
        <v/>
      </c>
    </row>
    <row r="350" spans="1:22" x14ac:dyDescent="0.25">
      <c r="A350" s="6" t="str">
        <f>IF(DetailsTable[[#This Row],[Person Name]]&lt;&gt;"",A349+1,"")</f>
        <v/>
      </c>
      <c r="B350" s="3"/>
      <c r="C350" s="3"/>
      <c r="D350" s="16"/>
      <c r="E350" s="3"/>
      <c r="F350" s="16"/>
      <c r="G350" s="16"/>
      <c r="H350" s="16"/>
      <c r="I350" s="16"/>
      <c r="J350" s="16"/>
      <c r="K350" s="16"/>
      <c r="L350" s="46"/>
      <c r="M350" s="40" t="str">
        <f>IF(DetailsTable[[#This Row],[Positive Date]]&lt;&gt;"", IF(DetailsTable[[#This Row],[Recovered Date]]="",IF(DetailsTable[[#This Row],[Deceased Date]]="","Yes","No"),"No"),"")</f>
        <v/>
      </c>
      <c r="N350" s="50" t="str">
        <f>IF(DetailsTable[[#This Row],[Flat No.]]&lt;&gt;"", VLOOKUP(DetailsTable[[#This Row],[Flat No.]],FlatsMappingTable[],4,FALSE),"")</f>
        <v/>
      </c>
      <c r="O350" s="22" t="str">
        <f>IF(DetailsTable[[#This Row],[Flat No.]]&lt;&gt;"", VLOOKUP(DetailsTable[[#This Row],[Flat No.]],FlatsMappingTable[],2,FALSE),"")</f>
        <v/>
      </c>
      <c r="P350" s="22" t="str">
        <f>IF(DetailsTable[[#This Row],[Flat No.]]&lt;&gt;"", VLOOKUP(DetailsTable[[#This Row],[Flat No.]],FlatsMappingTable[],3,FALSE),"")</f>
        <v/>
      </c>
      <c r="Q350" s="22" t="str">
        <f>IF(DetailsTable[[#This Row],[DOB]]&lt;&gt;"",IF(DetailsTable[[#This Row],[Positive Date]]&lt;&gt;"",DATEDIF(DetailsTable[[#This Row],[DOB]],DetailsTable[[#This Row],[Positive Date]],"Y"),""),"")</f>
        <v/>
      </c>
      <c r="R350" s="22" t="str">
        <f>IF(DetailsTable[[#This Row],[Positive Date]]&lt;&gt;"",YEAR(DetailsTable[[#This Row],[Positive Date]]),"")</f>
        <v/>
      </c>
      <c r="S350" s="19" t="str">
        <f>TEXT(IF(DetailsTable[[#This Row],[Positive Date]]&lt;&gt;"",MONTH(DetailsTable[[#This Row],[Positive Date]])*28,""),"mmm")</f>
        <v/>
      </c>
      <c r="T350" s="19" t="str">
        <f>IF(DetailsTable[[#This Row],[Month]]&lt;&gt;"", _xlfn.CONCAT(DetailsTable[[#This Row],[Month]],"-",DetailsTable[[#This Row],[Year]]),"")</f>
        <v/>
      </c>
      <c r="U350" s="19" t="str">
        <f>IF(DetailsTable[[#This Row],[Positive Date]]&lt;&gt;"",IF(DetailsTable[[#This Row],[Recovered Date]]&lt;&gt;"",DATEDIF(DetailsTable[[#This Row],[Positive Date]],DetailsTable[[#This Row],[Recovered Date]],"D"),""),"")</f>
        <v/>
      </c>
      <c r="V350" s="19" t="str">
        <f>IF(DetailsTable[[#This Row],[Age]]&lt;&gt;"", VLOOKUP(ROUNDDOWN(DetailsTable[[#This Row],[Age]],-1)+1,AgeBandBasedDetails[[Start Age]:[Age Band]],3,FALSE),"")</f>
        <v/>
      </c>
    </row>
    <row r="351" spans="1:22" x14ac:dyDescent="0.25">
      <c r="A351" s="6" t="str">
        <f>IF(DetailsTable[[#This Row],[Person Name]]&lt;&gt;"",A350+1,"")</f>
        <v/>
      </c>
      <c r="B351" s="3"/>
      <c r="C351" s="3"/>
      <c r="D351" s="16"/>
      <c r="E351" s="3"/>
      <c r="F351" s="16"/>
      <c r="G351" s="16"/>
      <c r="H351" s="16"/>
      <c r="I351" s="16"/>
      <c r="J351" s="16"/>
      <c r="K351" s="16"/>
      <c r="L351" s="46"/>
      <c r="M351" s="40" t="str">
        <f>IF(DetailsTable[[#This Row],[Positive Date]]&lt;&gt;"", IF(DetailsTable[[#This Row],[Recovered Date]]="",IF(DetailsTable[[#This Row],[Deceased Date]]="","Yes","No"),"No"),"")</f>
        <v/>
      </c>
      <c r="N351" s="50" t="str">
        <f>IF(DetailsTable[[#This Row],[Flat No.]]&lt;&gt;"", VLOOKUP(DetailsTable[[#This Row],[Flat No.]],FlatsMappingTable[],4,FALSE),"")</f>
        <v/>
      </c>
      <c r="O351" s="22" t="str">
        <f>IF(DetailsTable[[#This Row],[Flat No.]]&lt;&gt;"", VLOOKUP(DetailsTable[[#This Row],[Flat No.]],FlatsMappingTable[],2,FALSE),"")</f>
        <v/>
      </c>
      <c r="P351" s="22" t="str">
        <f>IF(DetailsTable[[#This Row],[Flat No.]]&lt;&gt;"", VLOOKUP(DetailsTable[[#This Row],[Flat No.]],FlatsMappingTable[],3,FALSE),"")</f>
        <v/>
      </c>
      <c r="Q351" s="22" t="str">
        <f>IF(DetailsTable[[#This Row],[DOB]]&lt;&gt;"",IF(DetailsTable[[#This Row],[Positive Date]]&lt;&gt;"",DATEDIF(DetailsTable[[#This Row],[DOB]],DetailsTable[[#This Row],[Positive Date]],"Y"),""),"")</f>
        <v/>
      </c>
      <c r="R351" s="22" t="str">
        <f>IF(DetailsTable[[#This Row],[Positive Date]]&lt;&gt;"",YEAR(DetailsTable[[#This Row],[Positive Date]]),"")</f>
        <v/>
      </c>
      <c r="S351" s="19" t="str">
        <f>TEXT(IF(DetailsTable[[#This Row],[Positive Date]]&lt;&gt;"",MONTH(DetailsTable[[#This Row],[Positive Date]])*28,""),"mmm")</f>
        <v/>
      </c>
      <c r="T351" s="19" t="str">
        <f>IF(DetailsTable[[#This Row],[Month]]&lt;&gt;"", _xlfn.CONCAT(DetailsTable[[#This Row],[Month]],"-",DetailsTable[[#This Row],[Year]]),"")</f>
        <v/>
      </c>
      <c r="U351" s="19" t="str">
        <f>IF(DetailsTable[[#This Row],[Positive Date]]&lt;&gt;"",IF(DetailsTable[[#This Row],[Recovered Date]]&lt;&gt;"",DATEDIF(DetailsTable[[#This Row],[Positive Date]],DetailsTable[[#This Row],[Recovered Date]],"D"),""),"")</f>
        <v/>
      </c>
      <c r="V351" s="19" t="str">
        <f>IF(DetailsTable[[#This Row],[Age]]&lt;&gt;"", VLOOKUP(ROUNDDOWN(DetailsTable[[#This Row],[Age]],-1)+1,AgeBandBasedDetails[[Start Age]:[Age Band]],3,FALSE),"")</f>
        <v/>
      </c>
    </row>
    <row r="352" spans="1:22" x14ac:dyDescent="0.25">
      <c r="A352" s="6" t="str">
        <f>IF(DetailsTable[[#This Row],[Person Name]]&lt;&gt;"",A351+1,"")</f>
        <v/>
      </c>
      <c r="B352" s="3"/>
      <c r="C352" s="3"/>
      <c r="D352" s="16"/>
      <c r="E352" s="3"/>
      <c r="F352" s="16"/>
      <c r="G352" s="16"/>
      <c r="H352" s="16"/>
      <c r="I352" s="16"/>
      <c r="J352" s="16"/>
      <c r="K352" s="16"/>
      <c r="L352" s="46"/>
      <c r="M352" s="40" t="str">
        <f>IF(DetailsTable[[#This Row],[Positive Date]]&lt;&gt;"", IF(DetailsTable[[#This Row],[Recovered Date]]="",IF(DetailsTable[[#This Row],[Deceased Date]]="","Yes","No"),"No"),"")</f>
        <v/>
      </c>
      <c r="N352" s="50" t="str">
        <f>IF(DetailsTable[[#This Row],[Flat No.]]&lt;&gt;"", VLOOKUP(DetailsTable[[#This Row],[Flat No.]],FlatsMappingTable[],4,FALSE),"")</f>
        <v/>
      </c>
      <c r="O352" s="22" t="str">
        <f>IF(DetailsTable[[#This Row],[Flat No.]]&lt;&gt;"", VLOOKUP(DetailsTable[[#This Row],[Flat No.]],FlatsMappingTable[],2,FALSE),"")</f>
        <v/>
      </c>
      <c r="P352" s="22" t="str">
        <f>IF(DetailsTable[[#This Row],[Flat No.]]&lt;&gt;"", VLOOKUP(DetailsTable[[#This Row],[Flat No.]],FlatsMappingTable[],3,FALSE),"")</f>
        <v/>
      </c>
      <c r="Q352" s="22" t="str">
        <f>IF(DetailsTable[[#This Row],[DOB]]&lt;&gt;"",IF(DetailsTable[[#This Row],[Positive Date]]&lt;&gt;"",DATEDIF(DetailsTable[[#This Row],[DOB]],DetailsTable[[#This Row],[Positive Date]],"Y"),""),"")</f>
        <v/>
      </c>
      <c r="R352" s="22" t="str">
        <f>IF(DetailsTable[[#This Row],[Positive Date]]&lt;&gt;"",YEAR(DetailsTable[[#This Row],[Positive Date]]),"")</f>
        <v/>
      </c>
      <c r="S352" s="19" t="str">
        <f>TEXT(IF(DetailsTable[[#This Row],[Positive Date]]&lt;&gt;"",MONTH(DetailsTable[[#This Row],[Positive Date]])*28,""),"mmm")</f>
        <v/>
      </c>
      <c r="T352" s="19" t="str">
        <f>IF(DetailsTable[[#This Row],[Month]]&lt;&gt;"", _xlfn.CONCAT(DetailsTable[[#This Row],[Month]],"-",DetailsTable[[#This Row],[Year]]),"")</f>
        <v/>
      </c>
      <c r="U352" s="19" t="str">
        <f>IF(DetailsTable[[#This Row],[Positive Date]]&lt;&gt;"",IF(DetailsTable[[#This Row],[Recovered Date]]&lt;&gt;"",DATEDIF(DetailsTable[[#This Row],[Positive Date]],DetailsTable[[#This Row],[Recovered Date]],"D"),""),"")</f>
        <v/>
      </c>
      <c r="V352" s="19" t="str">
        <f>IF(DetailsTable[[#This Row],[Age]]&lt;&gt;"", VLOOKUP(ROUNDDOWN(DetailsTable[[#This Row],[Age]],-1)+1,AgeBandBasedDetails[[Start Age]:[Age Band]],3,FALSE),"")</f>
        <v/>
      </c>
    </row>
    <row r="353" spans="1:22" x14ac:dyDescent="0.25">
      <c r="A353" s="6" t="str">
        <f>IF(DetailsTable[[#This Row],[Person Name]]&lt;&gt;"",A352+1,"")</f>
        <v/>
      </c>
      <c r="B353" s="3"/>
      <c r="C353" s="3"/>
      <c r="D353" s="16"/>
      <c r="E353" s="3"/>
      <c r="F353" s="16"/>
      <c r="G353" s="16"/>
      <c r="H353" s="16"/>
      <c r="I353" s="16"/>
      <c r="J353" s="16"/>
      <c r="K353" s="16"/>
      <c r="L353" s="46"/>
      <c r="M353" s="40" t="str">
        <f>IF(DetailsTable[[#This Row],[Positive Date]]&lt;&gt;"", IF(DetailsTable[[#This Row],[Recovered Date]]="",IF(DetailsTable[[#This Row],[Deceased Date]]="","Yes","No"),"No"),"")</f>
        <v/>
      </c>
      <c r="N353" s="50" t="str">
        <f>IF(DetailsTable[[#This Row],[Flat No.]]&lt;&gt;"", VLOOKUP(DetailsTable[[#This Row],[Flat No.]],FlatsMappingTable[],4,FALSE),"")</f>
        <v/>
      </c>
      <c r="O353" s="22" t="str">
        <f>IF(DetailsTable[[#This Row],[Flat No.]]&lt;&gt;"", VLOOKUP(DetailsTable[[#This Row],[Flat No.]],FlatsMappingTable[],2,FALSE),"")</f>
        <v/>
      </c>
      <c r="P353" s="22" t="str">
        <f>IF(DetailsTable[[#This Row],[Flat No.]]&lt;&gt;"", VLOOKUP(DetailsTable[[#This Row],[Flat No.]],FlatsMappingTable[],3,FALSE),"")</f>
        <v/>
      </c>
      <c r="Q353" s="22" t="str">
        <f>IF(DetailsTable[[#This Row],[DOB]]&lt;&gt;"",IF(DetailsTable[[#This Row],[Positive Date]]&lt;&gt;"",DATEDIF(DetailsTable[[#This Row],[DOB]],DetailsTable[[#This Row],[Positive Date]],"Y"),""),"")</f>
        <v/>
      </c>
      <c r="R353" s="22" t="str">
        <f>IF(DetailsTable[[#This Row],[Positive Date]]&lt;&gt;"",YEAR(DetailsTable[[#This Row],[Positive Date]]),"")</f>
        <v/>
      </c>
      <c r="S353" s="19" t="str">
        <f>TEXT(IF(DetailsTable[[#This Row],[Positive Date]]&lt;&gt;"",MONTH(DetailsTable[[#This Row],[Positive Date]])*28,""),"mmm")</f>
        <v/>
      </c>
      <c r="T353" s="19" t="str">
        <f>IF(DetailsTable[[#This Row],[Month]]&lt;&gt;"", _xlfn.CONCAT(DetailsTable[[#This Row],[Month]],"-",DetailsTable[[#This Row],[Year]]),"")</f>
        <v/>
      </c>
      <c r="U353" s="19" t="str">
        <f>IF(DetailsTable[[#This Row],[Positive Date]]&lt;&gt;"",IF(DetailsTable[[#This Row],[Recovered Date]]&lt;&gt;"",DATEDIF(DetailsTable[[#This Row],[Positive Date]],DetailsTable[[#This Row],[Recovered Date]],"D"),""),"")</f>
        <v/>
      </c>
      <c r="V353" s="19" t="str">
        <f>IF(DetailsTable[[#This Row],[Age]]&lt;&gt;"", VLOOKUP(ROUNDDOWN(DetailsTable[[#This Row],[Age]],-1)+1,AgeBandBasedDetails[[Start Age]:[Age Band]],3,FALSE),"")</f>
        <v/>
      </c>
    </row>
    <row r="354" spans="1:22" x14ac:dyDescent="0.25">
      <c r="A354" s="6" t="str">
        <f>IF(DetailsTable[[#This Row],[Person Name]]&lt;&gt;"",A353+1,"")</f>
        <v/>
      </c>
      <c r="B354" s="3"/>
      <c r="C354" s="3"/>
      <c r="D354" s="16"/>
      <c r="E354" s="3"/>
      <c r="F354" s="16"/>
      <c r="G354" s="16"/>
      <c r="H354" s="16"/>
      <c r="I354" s="16"/>
      <c r="J354" s="16"/>
      <c r="K354" s="16"/>
      <c r="L354" s="46"/>
      <c r="M354" s="40" t="str">
        <f>IF(DetailsTable[[#This Row],[Positive Date]]&lt;&gt;"", IF(DetailsTable[[#This Row],[Recovered Date]]="",IF(DetailsTable[[#This Row],[Deceased Date]]="","Yes","No"),"No"),"")</f>
        <v/>
      </c>
      <c r="N354" s="50" t="str">
        <f>IF(DetailsTable[[#This Row],[Flat No.]]&lt;&gt;"", VLOOKUP(DetailsTable[[#This Row],[Flat No.]],FlatsMappingTable[],4,FALSE),"")</f>
        <v/>
      </c>
      <c r="O354" s="22" t="str">
        <f>IF(DetailsTable[[#This Row],[Flat No.]]&lt;&gt;"", VLOOKUP(DetailsTable[[#This Row],[Flat No.]],FlatsMappingTable[],2,FALSE),"")</f>
        <v/>
      </c>
      <c r="P354" s="22" t="str">
        <f>IF(DetailsTable[[#This Row],[Flat No.]]&lt;&gt;"", VLOOKUP(DetailsTable[[#This Row],[Flat No.]],FlatsMappingTable[],3,FALSE),"")</f>
        <v/>
      </c>
      <c r="Q354" s="22" t="str">
        <f>IF(DetailsTable[[#This Row],[DOB]]&lt;&gt;"",IF(DetailsTable[[#This Row],[Positive Date]]&lt;&gt;"",DATEDIF(DetailsTable[[#This Row],[DOB]],DetailsTable[[#This Row],[Positive Date]],"Y"),""),"")</f>
        <v/>
      </c>
      <c r="R354" s="22" t="str">
        <f>IF(DetailsTable[[#This Row],[Positive Date]]&lt;&gt;"",YEAR(DetailsTable[[#This Row],[Positive Date]]),"")</f>
        <v/>
      </c>
      <c r="S354" s="19" t="str">
        <f>TEXT(IF(DetailsTable[[#This Row],[Positive Date]]&lt;&gt;"",MONTH(DetailsTable[[#This Row],[Positive Date]])*28,""),"mmm")</f>
        <v/>
      </c>
      <c r="T354" s="19" t="str">
        <f>IF(DetailsTable[[#This Row],[Month]]&lt;&gt;"", _xlfn.CONCAT(DetailsTable[[#This Row],[Month]],"-",DetailsTable[[#This Row],[Year]]),"")</f>
        <v/>
      </c>
      <c r="U354" s="19" t="str">
        <f>IF(DetailsTable[[#This Row],[Positive Date]]&lt;&gt;"",IF(DetailsTable[[#This Row],[Recovered Date]]&lt;&gt;"",DATEDIF(DetailsTable[[#This Row],[Positive Date]],DetailsTable[[#This Row],[Recovered Date]],"D"),""),"")</f>
        <v/>
      </c>
      <c r="V354" s="19" t="str">
        <f>IF(DetailsTable[[#This Row],[Age]]&lt;&gt;"", VLOOKUP(ROUNDDOWN(DetailsTable[[#This Row],[Age]],-1)+1,AgeBandBasedDetails[[Start Age]:[Age Band]],3,FALSE),"")</f>
        <v/>
      </c>
    </row>
    <row r="355" spans="1:22" x14ac:dyDescent="0.25">
      <c r="A355" s="6" t="str">
        <f>IF(DetailsTable[[#This Row],[Person Name]]&lt;&gt;"",A354+1,"")</f>
        <v/>
      </c>
      <c r="B355" s="3"/>
      <c r="C355" s="3"/>
      <c r="D355" s="16"/>
      <c r="E355" s="3"/>
      <c r="F355" s="16"/>
      <c r="G355" s="16"/>
      <c r="H355" s="16"/>
      <c r="I355" s="16"/>
      <c r="J355" s="16"/>
      <c r="K355" s="16"/>
      <c r="L355" s="46"/>
      <c r="M355" s="40" t="str">
        <f>IF(DetailsTable[[#This Row],[Positive Date]]&lt;&gt;"", IF(DetailsTable[[#This Row],[Recovered Date]]="",IF(DetailsTable[[#This Row],[Deceased Date]]="","Yes","No"),"No"),"")</f>
        <v/>
      </c>
      <c r="N355" s="50" t="str">
        <f>IF(DetailsTable[[#This Row],[Flat No.]]&lt;&gt;"", VLOOKUP(DetailsTable[[#This Row],[Flat No.]],FlatsMappingTable[],4,FALSE),"")</f>
        <v/>
      </c>
      <c r="O355" s="22" t="str">
        <f>IF(DetailsTable[[#This Row],[Flat No.]]&lt;&gt;"", VLOOKUP(DetailsTable[[#This Row],[Flat No.]],FlatsMappingTable[],2,FALSE),"")</f>
        <v/>
      </c>
      <c r="P355" s="22" t="str">
        <f>IF(DetailsTable[[#This Row],[Flat No.]]&lt;&gt;"", VLOOKUP(DetailsTable[[#This Row],[Flat No.]],FlatsMappingTable[],3,FALSE),"")</f>
        <v/>
      </c>
      <c r="Q355" s="22" t="str">
        <f>IF(DetailsTable[[#This Row],[DOB]]&lt;&gt;"",IF(DetailsTable[[#This Row],[Positive Date]]&lt;&gt;"",DATEDIF(DetailsTable[[#This Row],[DOB]],DetailsTable[[#This Row],[Positive Date]],"Y"),""),"")</f>
        <v/>
      </c>
      <c r="R355" s="22" t="str">
        <f>IF(DetailsTable[[#This Row],[Positive Date]]&lt;&gt;"",YEAR(DetailsTable[[#This Row],[Positive Date]]),"")</f>
        <v/>
      </c>
      <c r="S355" s="19" t="str">
        <f>TEXT(IF(DetailsTable[[#This Row],[Positive Date]]&lt;&gt;"",MONTH(DetailsTable[[#This Row],[Positive Date]])*28,""),"mmm")</f>
        <v/>
      </c>
      <c r="T355" s="19" t="str">
        <f>IF(DetailsTable[[#This Row],[Month]]&lt;&gt;"", _xlfn.CONCAT(DetailsTable[[#This Row],[Month]],"-",DetailsTable[[#This Row],[Year]]),"")</f>
        <v/>
      </c>
      <c r="U355" s="19" t="str">
        <f>IF(DetailsTable[[#This Row],[Positive Date]]&lt;&gt;"",IF(DetailsTable[[#This Row],[Recovered Date]]&lt;&gt;"",DATEDIF(DetailsTable[[#This Row],[Positive Date]],DetailsTable[[#This Row],[Recovered Date]],"D"),""),"")</f>
        <v/>
      </c>
      <c r="V355" s="19" t="str">
        <f>IF(DetailsTable[[#This Row],[Age]]&lt;&gt;"", VLOOKUP(ROUNDDOWN(DetailsTable[[#This Row],[Age]],-1)+1,AgeBandBasedDetails[[Start Age]:[Age Band]],3,FALSE),"")</f>
        <v/>
      </c>
    </row>
    <row r="356" spans="1:22" x14ac:dyDescent="0.25">
      <c r="A356" s="6" t="str">
        <f>IF(DetailsTable[[#This Row],[Person Name]]&lt;&gt;"",A355+1,"")</f>
        <v/>
      </c>
      <c r="B356" s="3"/>
      <c r="C356" s="3"/>
      <c r="D356" s="16"/>
      <c r="E356" s="3"/>
      <c r="F356" s="16"/>
      <c r="G356" s="16"/>
      <c r="H356" s="16"/>
      <c r="I356" s="16"/>
      <c r="J356" s="16"/>
      <c r="K356" s="16"/>
      <c r="L356" s="46"/>
      <c r="M356" s="40" t="str">
        <f>IF(DetailsTable[[#This Row],[Positive Date]]&lt;&gt;"", IF(DetailsTable[[#This Row],[Recovered Date]]="",IF(DetailsTable[[#This Row],[Deceased Date]]="","Yes","No"),"No"),"")</f>
        <v/>
      </c>
      <c r="N356" s="50" t="str">
        <f>IF(DetailsTable[[#This Row],[Flat No.]]&lt;&gt;"", VLOOKUP(DetailsTable[[#This Row],[Flat No.]],FlatsMappingTable[],4,FALSE),"")</f>
        <v/>
      </c>
      <c r="O356" s="22" t="str">
        <f>IF(DetailsTable[[#This Row],[Flat No.]]&lt;&gt;"", VLOOKUP(DetailsTable[[#This Row],[Flat No.]],FlatsMappingTable[],2,FALSE),"")</f>
        <v/>
      </c>
      <c r="P356" s="22" t="str">
        <f>IF(DetailsTable[[#This Row],[Flat No.]]&lt;&gt;"", VLOOKUP(DetailsTable[[#This Row],[Flat No.]],FlatsMappingTable[],3,FALSE),"")</f>
        <v/>
      </c>
      <c r="Q356" s="22" t="str">
        <f>IF(DetailsTable[[#This Row],[DOB]]&lt;&gt;"",IF(DetailsTable[[#This Row],[Positive Date]]&lt;&gt;"",DATEDIF(DetailsTable[[#This Row],[DOB]],DetailsTable[[#This Row],[Positive Date]],"Y"),""),"")</f>
        <v/>
      </c>
      <c r="R356" s="22" t="str">
        <f>IF(DetailsTable[[#This Row],[Positive Date]]&lt;&gt;"",YEAR(DetailsTable[[#This Row],[Positive Date]]),"")</f>
        <v/>
      </c>
      <c r="S356" s="19" t="str">
        <f>TEXT(IF(DetailsTable[[#This Row],[Positive Date]]&lt;&gt;"",MONTH(DetailsTable[[#This Row],[Positive Date]])*28,""),"mmm")</f>
        <v/>
      </c>
      <c r="T356" s="19" t="str">
        <f>IF(DetailsTable[[#This Row],[Month]]&lt;&gt;"", _xlfn.CONCAT(DetailsTable[[#This Row],[Month]],"-",DetailsTable[[#This Row],[Year]]),"")</f>
        <v/>
      </c>
      <c r="U356" s="19" t="str">
        <f>IF(DetailsTable[[#This Row],[Positive Date]]&lt;&gt;"",IF(DetailsTable[[#This Row],[Recovered Date]]&lt;&gt;"",DATEDIF(DetailsTable[[#This Row],[Positive Date]],DetailsTable[[#This Row],[Recovered Date]],"D"),""),"")</f>
        <v/>
      </c>
      <c r="V356" s="19" t="str">
        <f>IF(DetailsTable[[#This Row],[Age]]&lt;&gt;"", VLOOKUP(ROUNDDOWN(DetailsTable[[#This Row],[Age]],-1)+1,AgeBandBasedDetails[[Start Age]:[Age Band]],3,FALSE),"")</f>
        <v/>
      </c>
    </row>
    <row r="357" spans="1:22" x14ac:dyDescent="0.25">
      <c r="A357" s="6" t="str">
        <f>IF(DetailsTable[[#This Row],[Person Name]]&lt;&gt;"",A356+1,"")</f>
        <v/>
      </c>
      <c r="B357" s="3"/>
      <c r="C357" s="3"/>
      <c r="D357" s="16"/>
      <c r="E357" s="3"/>
      <c r="F357" s="16"/>
      <c r="G357" s="16"/>
      <c r="H357" s="16"/>
      <c r="I357" s="16"/>
      <c r="J357" s="16"/>
      <c r="K357" s="16"/>
      <c r="L357" s="46"/>
      <c r="M357" s="40" t="str">
        <f>IF(DetailsTable[[#This Row],[Positive Date]]&lt;&gt;"", IF(DetailsTable[[#This Row],[Recovered Date]]="",IF(DetailsTable[[#This Row],[Deceased Date]]="","Yes","No"),"No"),"")</f>
        <v/>
      </c>
      <c r="N357" s="50" t="str">
        <f>IF(DetailsTable[[#This Row],[Flat No.]]&lt;&gt;"", VLOOKUP(DetailsTable[[#This Row],[Flat No.]],FlatsMappingTable[],4,FALSE),"")</f>
        <v/>
      </c>
      <c r="O357" s="22" t="str">
        <f>IF(DetailsTable[[#This Row],[Flat No.]]&lt;&gt;"", VLOOKUP(DetailsTable[[#This Row],[Flat No.]],FlatsMappingTable[],2,FALSE),"")</f>
        <v/>
      </c>
      <c r="P357" s="22" t="str">
        <f>IF(DetailsTable[[#This Row],[Flat No.]]&lt;&gt;"", VLOOKUP(DetailsTable[[#This Row],[Flat No.]],FlatsMappingTable[],3,FALSE),"")</f>
        <v/>
      </c>
      <c r="Q357" s="22" t="str">
        <f>IF(DetailsTable[[#This Row],[DOB]]&lt;&gt;"",IF(DetailsTable[[#This Row],[Positive Date]]&lt;&gt;"",DATEDIF(DetailsTable[[#This Row],[DOB]],DetailsTable[[#This Row],[Positive Date]],"Y"),""),"")</f>
        <v/>
      </c>
      <c r="R357" s="22" t="str">
        <f>IF(DetailsTable[[#This Row],[Positive Date]]&lt;&gt;"",YEAR(DetailsTable[[#This Row],[Positive Date]]),"")</f>
        <v/>
      </c>
      <c r="S357" s="19" t="str">
        <f>TEXT(IF(DetailsTable[[#This Row],[Positive Date]]&lt;&gt;"",MONTH(DetailsTable[[#This Row],[Positive Date]])*28,""),"mmm")</f>
        <v/>
      </c>
      <c r="T357" s="19" t="str">
        <f>IF(DetailsTable[[#This Row],[Month]]&lt;&gt;"", _xlfn.CONCAT(DetailsTable[[#This Row],[Month]],"-",DetailsTable[[#This Row],[Year]]),"")</f>
        <v/>
      </c>
      <c r="U357" s="19" t="str">
        <f>IF(DetailsTable[[#This Row],[Positive Date]]&lt;&gt;"",IF(DetailsTable[[#This Row],[Recovered Date]]&lt;&gt;"",DATEDIF(DetailsTable[[#This Row],[Positive Date]],DetailsTable[[#This Row],[Recovered Date]],"D"),""),"")</f>
        <v/>
      </c>
      <c r="V357" s="19" t="str">
        <f>IF(DetailsTable[[#This Row],[Age]]&lt;&gt;"", VLOOKUP(ROUNDDOWN(DetailsTable[[#This Row],[Age]],-1)+1,AgeBandBasedDetails[[Start Age]:[Age Band]],3,FALSE),"")</f>
        <v/>
      </c>
    </row>
    <row r="358" spans="1:22" x14ac:dyDescent="0.25">
      <c r="A358" s="6" t="str">
        <f>IF(DetailsTable[[#This Row],[Person Name]]&lt;&gt;"",A357+1,"")</f>
        <v/>
      </c>
      <c r="B358" s="3"/>
      <c r="C358" s="3"/>
      <c r="D358" s="16"/>
      <c r="E358" s="3"/>
      <c r="F358" s="16"/>
      <c r="G358" s="16"/>
      <c r="H358" s="16"/>
      <c r="I358" s="16"/>
      <c r="J358" s="16"/>
      <c r="K358" s="16"/>
      <c r="L358" s="46"/>
      <c r="M358" s="40" t="str">
        <f>IF(DetailsTable[[#This Row],[Positive Date]]&lt;&gt;"", IF(DetailsTable[[#This Row],[Recovered Date]]="",IF(DetailsTable[[#This Row],[Deceased Date]]="","Yes","No"),"No"),"")</f>
        <v/>
      </c>
      <c r="N358" s="50" t="str">
        <f>IF(DetailsTable[[#This Row],[Flat No.]]&lt;&gt;"", VLOOKUP(DetailsTable[[#This Row],[Flat No.]],FlatsMappingTable[],4,FALSE),"")</f>
        <v/>
      </c>
      <c r="O358" s="22" t="str">
        <f>IF(DetailsTable[[#This Row],[Flat No.]]&lt;&gt;"", VLOOKUP(DetailsTable[[#This Row],[Flat No.]],FlatsMappingTable[],2,FALSE),"")</f>
        <v/>
      </c>
      <c r="P358" s="22" t="str">
        <f>IF(DetailsTable[[#This Row],[Flat No.]]&lt;&gt;"", VLOOKUP(DetailsTable[[#This Row],[Flat No.]],FlatsMappingTable[],3,FALSE),"")</f>
        <v/>
      </c>
      <c r="Q358" s="22" t="str">
        <f>IF(DetailsTable[[#This Row],[DOB]]&lt;&gt;"",IF(DetailsTable[[#This Row],[Positive Date]]&lt;&gt;"",DATEDIF(DetailsTable[[#This Row],[DOB]],DetailsTable[[#This Row],[Positive Date]],"Y"),""),"")</f>
        <v/>
      </c>
      <c r="R358" s="22" t="str">
        <f>IF(DetailsTable[[#This Row],[Positive Date]]&lt;&gt;"",YEAR(DetailsTable[[#This Row],[Positive Date]]),"")</f>
        <v/>
      </c>
      <c r="S358" s="19" t="str">
        <f>TEXT(IF(DetailsTable[[#This Row],[Positive Date]]&lt;&gt;"",MONTH(DetailsTable[[#This Row],[Positive Date]])*28,""),"mmm")</f>
        <v/>
      </c>
      <c r="T358" s="19" t="str">
        <f>IF(DetailsTable[[#This Row],[Month]]&lt;&gt;"", _xlfn.CONCAT(DetailsTable[[#This Row],[Month]],"-",DetailsTable[[#This Row],[Year]]),"")</f>
        <v/>
      </c>
      <c r="U358" s="19" t="str">
        <f>IF(DetailsTable[[#This Row],[Positive Date]]&lt;&gt;"",IF(DetailsTable[[#This Row],[Recovered Date]]&lt;&gt;"",DATEDIF(DetailsTable[[#This Row],[Positive Date]],DetailsTable[[#This Row],[Recovered Date]],"D"),""),"")</f>
        <v/>
      </c>
      <c r="V358" s="19" t="str">
        <f>IF(DetailsTable[[#This Row],[Age]]&lt;&gt;"", VLOOKUP(ROUNDDOWN(DetailsTable[[#This Row],[Age]],-1)+1,AgeBandBasedDetails[[Start Age]:[Age Band]],3,FALSE),"")</f>
        <v/>
      </c>
    </row>
    <row r="359" spans="1:22" x14ac:dyDescent="0.25">
      <c r="A359" s="6" t="str">
        <f>IF(DetailsTable[[#This Row],[Person Name]]&lt;&gt;"",A358+1,"")</f>
        <v/>
      </c>
      <c r="B359" s="3"/>
      <c r="C359" s="3"/>
      <c r="D359" s="16"/>
      <c r="E359" s="3"/>
      <c r="F359" s="16"/>
      <c r="G359" s="16"/>
      <c r="H359" s="16"/>
      <c r="I359" s="16"/>
      <c r="J359" s="16"/>
      <c r="K359" s="16"/>
      <c r="L359" s="46"/>
      <c r="M359" s="40" t="str">
        <f>IF(DetailsTable[[#This Row],[Positive Date]]&lt;&gt;"", IF(DetailsTable[[#This Row],[Recovered Date]]="",IF(DetailsTable[[#This Row],[Deceased Date]]="","Yes","No"),"No"),"")</f>
        <v/>
      </c>
      <c r="N359" s="50" t="str">
        <f>IF(DetailsTable[[#This Row],[Flat No.]]&lt;&gt;"", VLOOKUP(DetailsTable[[#This Row],[Flat No.]],FlatsMappingTable[],4,FALSE),"")</f>
        <v/>
      </c>
      <c r="O359" s="22" t="str">
        <f>IF(DetailsTable[[#This Row],[Flat No.]]&lt;&gt;"", VLOOKUP(DetailsTable[[#This Row],[Flat No.]],FlatsMappingTable[],2,FALSE),"")</f>
        <v/>
      </c>
      <c r="P359" s="22" t="str">
        <f>IF(DetailsTable[[#This Row],[Flat No.]]&lt;&gt;"", VLOOKUP(DetailsTable[[#This Row],[Flat No.]],FlatsMappingTable[],3,FALSE),"")</f>
        <v/>
      </c>
      <c r="Q359" s="22" t="str">
        <f>IF(DetailsTable[[#This Row],[DOB]]&lt;&gt;"",IF(DetailsTable[[#This Row],[Positive Date]]&lt;&gt;"",DATEDIF(DetailsTable[[#This Row],[DOB]],DetailsTable[[#This Row],[Positive Date]],"Y"),""),"")</f>
        <v/>
      </c>
      <c r="R359" s="22" t="str">
        <f>IF(DetailsTable[[#This Row],[Positive Date]]&lt;&gt;"",YEAR(DetailsTable[[#This Row],[Positive Date]]),"")</f>
        <v/>
      </c>
      <c r="S359" s="19" t="str">
        <f>TEXT(IF(DetailsTable[[#This Row],[Positive Date]]&lt;&gt;"",MONTH(DetailsTable[[#This Row],[Positive Date]])*28,""),"mmm")</f>
        <v/>
      </c>
      <c r="T359" s="19" t="str">
        <f>IF(DetailsTable[[#This Row],[Month]]&lt;&gt;"", _xlfn.CONCAT(DetailsTable[[#This Row],[Month]],"-",DetailsTable[[#This Row],[Year]]),"")</f>
        <v/>
      </c>
      <c r="U359" s="19" t="str">
        <f>IF(DetailsTable[[#This Row],[Positive Date]]&lt;&gt;"",IF(DetailsTable[[#This Row],[Recovered Date]]&lt;&gt;"",DATEDIF(DetailsTable[[#This Row],[Positive Date]],DetailsTable[[#This Row],[Recovered Date]],"D"),""),"")</f>
        <v/>
      </c>
      <c r="V359" s="19" t="str">
        <f>IF(DetailsTable[[#This Row],[Age]]&lt;&gt;"", VLOOKUP(ROUNDDOWN(DetailsTable[[#This Row],[Age]],-1)+1,AgeBandBasedDetails[[Start Age]:[Age Band]],3,FALSE),"")</f>
        <v/>
      </c>
    </row>
    <row r="360" spans="1:22" x14ac:dyDescent="0.25">
      <c r="A360" s="6" t="str">
        <f>IF(DetailsTable[[#This Row],[Person Name]]&lt;&gt;"",A359+1,"")</f>
        <v/>
      </c>
      <c r="B360" s="3"/>
      <c r="C360" s="3"/>
      <c r="D360" s="16"/>
      <c r="E360" s="3"/>
      <c r="F360" s="16"/>
      <c r="G360" s="16"/>
      <c r="H360" s="16"/>
      <c r="I360" s="16"/>
      <c r="J360" s="16"/>
      <c r="K360" s="16"/>
      <c r="L360" s="46"/>
      <c r="M360" s="40" t="str">
        <f>IF(DetailsTable[[#This Row],[Positive Date]]&lt;&gt;"", IF(DetailsTable[[#This Row],[Recovered Date]]="",IF(DetailsTable[[#This Row],[Deceased Date]]="","Yes","No"),"No"),"")</f>
        <v/>
      </c>
      <c r="N360" s="50" t="str">
        <f>IF(DetailsTable[[#This Row],[Flat No.]]&lt;&gt;"", VLOOKUP(DetailsTable[[#This Row],[Flat No.]],FlatsMappingTable[],4,FALSE),"")</f>
        <v/>
      </c>
      <c r="O360" s="22" t="str">
        <f>IF(DetailsTable[[#This Row],[Flat No.]]&lt;&gt;"", VLOOKUP(DetailsTable[[#This Row],[Flat No.]],FlatsMappingTable[],2,FALSE),"")</f>
        <v/>
      </c>
      <c r="P360" s="22" t="str">
        <f>IF(DetailsTable[[#This Row],[Flat No.]]&lt;&gt;"", VLOOKUP(DetailsTable[[#This Row],[Flat No.]],FlatsMappingTable[],3,FALSE),"")</f>
        <v/>
      </c>
      <c r="Q360" s="22" t="str">
        <f>IF(DetailsTable[[#This Row],[DOB]]&lt;&gt;"",IF(DetailsTable[[#This Row],[Positive Date]]&lt;&gt;"",DATEDIF(DetailsTable[[#This Row],[DOB]],DetailsTable[[#This Row],[Positive Date]],"Y"),""),"")</f>
        <v/>
      </c>
      <c r="R360" s="22" t="str">
        <f>IF(DetailsTable[[#This Row],[Positive Date]]&lt;&gt;"",YEAR(DetailsTable[[#This Row],[Positive Date]]),"")</f>
        <v/>
      </c>
      <c r="S360" s="19" t="str">
        <f>TEXT(IF(DetailsTable[[#This Row],[Positive Date]]&lt;&gt;"",MONTH(DetailsTable[[#This Row],[Positive Date]])*28,""),"mmm")</f>
        <v/>
      </c>
      <c r="T360" s="19" t="str">
        <f>IF(DetailsTable[[#This Row],[Month]]&lt;&gt;"", _xlfn.CONCAT(DetailsTable[[#This Row],[Month]],"-",DetailsTable[[#This Row],[Year]]),"")</f>
        <v/>
      </c>
      <c r="U360" s="19" t="str">
        <f>IF(DetailsTable[[#This Row],[Positive Date]]&lt;&gt;"",IF(DetailsTable[[#This Row],[Recovered Date]]&lt;&gt;"",DATEDIF(DetailsTable[[#This Row],[Positive Date]],DetailsTable[[#This Row],[Recovered Date]],"D"),""),"")</f>
        <v/>
      </c>
      <c r="V360" s="19" t="str">
        <f>IF(DetailsTable[[#This Row],[Age]]&lt;&gt;"", VLOOKUP(ROUNDDOWN(DetailsTable[[#This Row],[Age]],-1)+1,AgeBandBasedDetails[[Start Age]:[Age Band]],3,FALSE),"")</f>
        <v/>
      </c>
    </row>
    <row r="361" spans="1:22" x14ac:dyDescent="0.25">
      <c r="A361" s="6" t="str">
        <f>IF(DetailsTable[[#This Row],[Person Name]]&lt;&gt;"",A360+1,"")</f>
        <v/>
      </c>
      <c r="B361" s="3"/>
      <c r="C361" s="3"/>
      <c r="D361" s="16"/>
      <c r="E361" s="3"/>
      <c r="F361" s="16"/>
      <c r="G361" s="16"/>
      <c r="H361" s="16"/>
      <c r="I361" s="16"/>
      <c r="J361" s="16"/>
      <c r="K361" s="16"/>
      <c r="L361" s="46"/>
      <c r="M361" s="40" t="str">
        <f>IF(DetailsTable[[#This Row],[Positive Date]]&lt;&gt;"", IF(DetailsTable[[#This Row],[Recovered Date]]="",IF(DetailsTable[[#This Row],[Deceased Date]]="","Yes","No"),"No"),"")</f>
        <v/>
      </c>
      <c r="N361" s="50" t="str">
        <f>IF(DetailsTable[[#This Row],[Flat No.]]&lt;&gt;"", VLOOKUP(DetailsTable[[#This Row],[Flat No.]],FlatsMappingTable[],4,FALSE),"")</f>
        <v/>
      </c>
      <c r="O361" s="22" t="str">
        <f>IF(DetailsTable[[#This Row],[Flat No.]]&lt;&gt;"", VLOOKUP(DetailsTable[[#This Row],[Flat No.]],FlatsMappingTable[],2,FALSE),"")</f>
        <v/>
      </c>
      <c r="P361" s="22" t="str">
        <f>IF(DetailsTable[[#This Row],[Flat No.]]&lt;&gt;"", VLOOKUP(DetailsTable[[#This Row],[Flat No.]],FlatsMappingTable[],3,FALSE),"")</f>
        <v/>
      </c>
      <c r="Q361" s="22" t="str">
        <f>IF(DetailsTable[[#This Row],[DOB]]&lt;&gt;"",IF(DetailsTable[[#This Row],[Positive Date]]&lt;&gt;"",DATEDIF(DetailsTable[[#This Row],[DOB]],DetailsTable[[#This Row],[Positive Date]],"Y"),""),"")</f>
        <v/>
      </c>
      <c r="R361" s="22" t="str">
        <f>IF(DetailsTable[[#This Row],[Positive Date]]&lt;&gt;"",YEAR(DetailsTable[[#This Row],[Positive Date]]),"")</f>
        <v/>
      </c>
      <c r="S361" s="19" t="str">
        <f>TEXT(IF(DetailsTable[[#This Row],[Positive Date]]&lt;&gt;"",MONTH(DetailsTable[[#This Row],[Positive Date]])*28,""),"mmm")</f>
        <v/>
      </c>
      <c r="T361" s="19" t="str">
        <f>IF(DetailsTable[[#This Row],[Month]]&lt;&gt;"", _xlfn.CONCAT(DetailsTable[[#This Row],[Month]],"-",DetailsTable[[#This Row],[Year]]),"")</f>
        <v/>
      </c>
      <c r="U361" s="19" t="str">
        <f>IF(DetailsTable[[#This Row],[Positive Date]]&lt;&gt;"",IF(DetailsTable[[#This Row],[Recovered Date]]&lt;&gt;"",DATEDIF(DetailsTable[[#This Row],[Positive Date]],DetailsTable[[#This Row],[Recovered Date]],"D"),""),"")</f>
        <v/>
      </c>
      <c r="V361" s="19" t="str">
        <f>IF(DetailsTable[[#This Row],[Age]]&lt;&gt;"", VLOOKUP(ROUNDDOWN(DetailsTable[[#This Row],[Age]],-1)+1,AgeBandBasedDetails[[Start Age]:[Age Band]],3,FALSE),"")</f>
        <v/>
      </c>
    </row>
    <row r="362" spans="1:22" x14ac:dyDescent="0.25">
      <c r="A362" s="6" t="str">
        <f>IF(DetailsTable[[#This Row],[Person Name]]&lt;&gt;"",A361+1,"")</f>
        <v/>
      </c>
      <c r="B362" s="3"/>
      <c r="C362" s="3"/>
      <c r="D362" s="16"/>
      <c r="E362" s="3"/>
      <c r="F362" s="16"/>
      <c r="G362" s="16"/>
      <c r="H362" s="16"/>
      <c r="I362" s="16"/>
      <c r="J362" s="16"/>
      <c r="K362" s="16"/>
      <c r="L362" s="46"/>
      <c r="M362" s="40" t="str">
        <f>IF(DetailsTable[[#This Row],[Positive Date]]&lt;&gt;"", IF(DetailsTable[[#This Row],[Recovered Date]]="",IF(DetailsTable[[#This Row],[Deceased Date]]="","Yes","No"),"No"),"")</f>
        <v/>
      </c>
      <c r="N362" s="50" t="str">
        <f>IF(DetailsTable[[#This Row],[Flat No.]]&lt;&gt;"", VLOOKUP(DetailsTable[[#This Row],[Flat No.]],FlatsMappingTable[],4,FALSE),"")</f>
        <v/>
      </c>
      <c r="O362" s="22" t="str">
        <f>IF(DetailsTable[[#This Row],[Flat No.]]&lt;&gt;"", VLOOKUP(DetailsTable[[#This Row],[Flat No.]],FlatsMappingTable[],2,FALSE),"")</f>
        <v/>
      </c>
      <c r="P362" s="22" t="str">
        <f>IF(DetailsTable[[#This Row],[Flat No.]]&lt;&gt;"", VLOOKUP(DetailsTable[[#This Row],[Flat No.]],FlatsMappingTable[],3,FALSE),"")</f>
        <v/>
      </c>
      <c r="Q362" s="22" t="str">
        <f>IF(DetailsTable[[#This Row],[DOB]]&lt;&gt;"",IF(DetailsTable[[#This Row],[Positive Date]]&lt;&gt;"",DATEDIF(DetailsTable[[#This Row],[DOB]],DetailsTable[[#This Row],[Positive Date]],"Y"),""),"")</f>
        <v/>
      </c>
      <c r="R362" s="22" t="str">
        <f>IF(DetailsTable[[#This Row],[Positive Date]]&lt;&gt;"",YEAR(DetailsTable[[#This Row],[Positive Date]]),"")</f>
        <v/>
      </c>
      <c r="S362" s="19" t="str">
        <f>TEXT(IF(DetailsTable[[#This Row],[Positive Date]]&lt;&gt;"",MONTH(DetailsTable[[#This Row],[Positive Date]])*28,""),"mmm")</f>
        <v/>
      </c>
      <c r="T362" s="19" t="str">
        <f>IF(DetailsTable[[#This Row],[Month]]&lt;&gt;"", _xlfn.CONCAT(DetailsTable[[#This Row],[Month]],"-",DetailsTable[[#This Row],[Year]]),"")</f>
        <v/>
      </c>
      <c r="U362" s="19" t="str">
        <f>IF(DetailsTable[[#This Row],[Positive Date]]&lt;&gt;"",IF(DetailsTable[[#This Row],[Recovered Date]]&lt;&gt;"",DATEDIF(DetailsTable[[#This Row],[Positive Date]],DetailsTable[[#This Row],[Recovered Date]],"D"),""),"")</f>
        <v/>
      </c>
      <c r="V362" s="19" t="str">
        <f>IF(DetailsTable[[#This Row],[Age]]&lt;&gt;"", VLOOKUP(ROUNDDOWN(DetailsTable[[#This Row],[Age]],-1)+1,AgeBandBasedDetails[[Start Age]:[Age Band]],3,FALSE),"")</f>
        <v/>
      </c>
    </row>
    <row r="363" spans="1:22" x14ac:dyDescent="0.25">
      <c r="A363" s="6" t="str">
        <f>IF(DetailsTable[[#This Row],[Person Name]]&lt;&gt;"",A362+1,"")</f>
        <v/>
      </c>
      <c r="B363" s="3"/>
      <c r="C363" s="3"/>
      <c r="D363" s="16"/>
      <c r="E363" s="3"/>
      <c r="F363" s="16"/>
      <c r="G363" s="16"/>
      <c r="H363" s="16"/>
      <c r="I363" s="16"/>
      <c r="J363" s="16"/>
      <c r="K363" s="16"/>
      <c r="L363" s="46"/>
      <c r="M363" s="40" t="str">
        <f>IF(DetailsTable[[#This Row],[Positive Date]]&lt;&gt;"", IF(DetailsTable[[#This Row],[Recovered Date]]="",IF(DetailsTable[[#This Row],[Deceased Date]]="","Yes","No"),"No"),"")</f>
        <v/>
      </c>
      <c r="N363" s="50" t="str">
        <f>IF(DetailsTable[[#This Row],[Flat No.]]&lt;&gt;"", VLOOKUP(DetailsTable[[#This Row],[Flat No.]],FlatsMappingTable[],4,FALSE),"")</f>
        <v/>
      </c>
      <c r="O363" s="22" t="str">
        <f>IF(DetailsTable[[#This Row],[Flat No.]]&lt;&gt;"", VLOOKUP(DetailsTable[[#This Row],[Flat No.]],FlatsMappingTable[],2,FALSE),"")</f>
        <v/>
      </c>
      <c r="P363" s="22" t="str">
        <f>IF(DetailsTable[[#This Row],[Flat No.]]&lt;&gt;"", VLOOKUP(DetailsTable[[#This Row],[Flat No.]],FlatsMappingTable[],3,FALSE),"")</f>
        <v/>
      </c>
      <c r="Q363" s="22" t="str">
        <f>IF(DetailsTable[[#This Row],[DOB]]&lt;&gt;"",IF(DetailsTable[[#This Row],[Positive Date]]&lt;&gt;"",DATEDIF(DetailsTable[[#This Row],[DOB]],DetailsTable[[#This Row],[Positive Date]],"Y"),""),"")</f>
        <v/>
      </c>
      <c r="R363" s="22" t="str">
        <f>IF(DetailsTable[[#This Row],[Positive Date]]&lt;&gt;"",YEAR(DetailsTable[[#This Row],[Positive Date]]),"")</f>
        <v/>
      </c>
      <c r="S363" s="19" t="str">
        <f>TEXT(IF(DetailsTable[[#This Row],[Positive Date]]&lt;&gt;"",MONTH(DetailsTable[[#This Row],[Positive Date]])*28,""),"mmm")</f>
        <v/>
      </c>
      <c r="T363" s="19" t="str">
        <f>IF(DetailsTable[[#This Row],[Month]]&lt;&gt;"", _xlfn.CONCAT(DetailsTable[[#This Row],[Month]],"-",DetailsTable[[#This Row],[Year]]),"")</f>
        <v/>
      </c>
      <c r="U363" s="19" t="str">
        <f>IF(DetailsTable[[#This Row],[Positive Date]]&lt;&gt;"",IF(DetailsTable[[#This Row],[Recovered Date]]&lt;&gt;"",DATEDIF(DetailsTable[[#This Row],[Positive Date]],DetailsTable[[#This Row],[Recovered Date]],"D"),""),"")</f>
        <v/>
      </c>
      <c r="V363" s="19" t="str">
        <f>IF(DetailsTable[[#This Row],[Age]]&lt;&gt;"", VLOOKUP(ROUNDDOWN(DetailsTable[[#This Row],[Age]],-1)+1,AgeBandBasedDetails[[Start Age]:[Age Band]],3,FALSE),"")</f>
        <v/>
      </c>
    </row>
    <row r="364" spans="1:22" x14ac:dyDescent="0.25">
      <c r="A364" s="6" t="str">
        <f>IF(DetailsTable[[#This Row],[Person Name]]&lt;&gt;"",A363+1,"")</f>
        <v/>
      </c>
      <c r="B364" s="3"/>
      <c r="C364" s="3"/>
      <c r="D364" s="16"/>
      <c r="E364" s="3"/>
      <c r="F364" s="16"/>
      <c r="G364" s="16"/>
      <c r="H364" s="16"/>
      <c r="I364" s="16"/>
      <c r="J364" s="16"/>
      <c r="K364" s="16"/>
      <c r="L364" s="46"/>
      <c r="M364" s="40" t="str">
        <f>IF(DetailsTable[[#This Row],[Positive Date]]&lt;&gt;"", IF(DetailsTable[[#This Row],[Recovered Date]]="",IF(DetailsTable[[#This Row],[Deceased Date]]="","Yes","No"),"No"),"")</f>
        <v/>
      </c>
      <c r="N364" s="50" t="str">
        <f>IF(DetailsTable[[#This Row],[Flat No.]]&lt;&gt;"", VLOOKUP(DetailsTable[[#This Row],[Flat No.]],FlatsMappingTable[],4,FALSE),"")</f>
        <v/>
      </c>
      <c r="O364" s="22" t="str">
        <f>IF(DetailsTable[[#This Row],[Flat No.]]&lt;&gt;"", VLOOKUP(DetailsTable[[#This Row],[Flat No.]],FlatsMappingTable[],2,FALSE),"")</f>
        <v/>
      </c>
      <c r="P364" s="22" t="str">
        <f>IF(DetailsTable[[#This Row],[Flat No.]]&lt;&gt;"", VLOOKUP(DetailsTable[[#This Row],[Flat No.]],FlatsMappingTable[],3,FALSE),"")</f>
        <v/>
      </c>
      <c r="Q364" s="22" t="str">
        <f>IF(DetailsTable[[#This Row],[DOB]]&lt;&gt;"",IF(DetailsTable[[#This Row],[Positive Date]]&lt;&gt;"",DATEDIF(DetailsTable[[#This Row],[DOB]],DetailsTable[[#This Row],[Positive Date]],"Y"),""),"")</f>
        <v/>
      </c>
      <c r="R364" s="22" t="str">
        <f>IF(DetailsTable[[#This Row],[Positive Date]]&lt;&gt;"",YEAR(DetailsTable[[#This Row],[Positive Date]]),"")</f>
        <v/>
      </c>
      <c r="S364" s="19" t="str">
        <f>TEXT(IF(DetailsTable[[#This Row],[Positive Date]]&lt;&gt;"",MONTH(DetailsTable[[#This Row],[Positive Date]])*28,""),"mmm")</f>
        <v/>
      </c>
      <c r="T364" s="19" t="str">
        <f>IF(DetailsTable[[#This Row],[Month]]&lt;&gt;"", _xlfn.CONCAT(DetailsTable[[#This Row],[Month]],"-",DetailsTable[[#This Row],[Year]]),"")</f>
        <v/>
      </c>
      <c r="U364" s="19" t="str">
        <f>IF(DetailsTable[[#This Row],[Positive Date]]&lt;&gt;"",IF(DetailsTable[[#This Row],[Recovered Date]]&lt;&gt;"",DATEDIF(DetailsTable[[#This Row],[Positive Date]],DetailsTable[[#This Row],[Recovered Date]],"D"),""),"")</f>
        <v/>
      </c>
      <c r="V364" s="19" t="str">
        <f>IF(DetailsTable[[#This Row],[Age]]&lt;&gt;"", VLOOKUP(ROUNDDOWN(DetailsTable[[#This Row],[Age]],-1)+1,AgeBandBasedDetails[[Start Age]:[Age Band]],3,FALSE),"")</f>
        <v/>
      </c>
    </row>
    <row r="365" spans="1:22" x14ac:dyDescent="0.25">
      <c r="A365" s="6" t="str">
        <f>IF(DetailsTable[[#This Row],[Person Name]]&lt;&gt;"",A364+1,"")</f>
        <v/>
      </c>
      <c r="B365" s="3"/>
      <c r="C365" s="3"/>
      <c r="D365" s="16"/>
      <c r="E365" s="3"/>
      <c r="F365" s="16"/>
      <c r="G365" s="16"/>
      <c r="H365" s="16"/>
      <c r="I365" s="16"/>
      <c r="J365" s="16"/>
      <c r="K365" s="16"/>
      <c r="L365" s="46"/>
      <c r="M365" s="40" t="str">
        <f>IF(DetailsTable[[#This Row],[Positive Date]]&lt;&gt;"", IF(DetailsTable[[#This Row],[Recovered Date]]="",IF(DetailsTable[[#This Row],[Deceased Date]]="","Yes","No"),"No"),"")</f>
        <v/>
      </c>
      <c r="N365" s="50" t="str">
        <f>IF(DetailsTable[[#This Row],[Flat No.]]&lt;&gt;"", VLOOKUP(DetailsTable[[#This Row],[Flat No.]],FlatsMappingTable[],4,FALSE),"")</f>
        <v/>
      </c>
      <c r="O365" s="22" t="str">
        <f>IF(DetailsTable[[#This Row],[Flat No.]]&lt;&gt;"", VLOOKUP(DetailsTable[[#This Row],[Flat No.]],FlatsMappingTable[],2,FALSE),"")</f>
        <v/>
      </c>
      <c r="P365" s="22" t="str">
        <f>IF(DetailsTable[[#This Row],[Flat No.]]&lt;&gt;"", VLOOKUP(DetailsTable[[#This Row],[Flat No.]],FlatsMappingTable[],3,FALSE),"")</f>
        <v/>
      </c>
      <c r="Q365" s="22" t="str">
        <f>IF(DetailsTable[[#This Row],[DOB]]&lt;&gt;"",IF(DetailsTable[[#This Row],[Positive Date]]&lt;&gt;"",DATEDIF(DetailsTable[[#This Row],[DOB]],DetailsTable[[#This Row],[Positive Date]],"Y"),""),"")</f>
        <v/>
      </c>
      <c r="R365" s="22" t="str">
        <f>IF(DetailsTable[[#This Row],[Positive Date]]&lt;&gt;"",YEAR(DetailsTable[[#This Row],[Positive Date]]),"")</f>
        <v/>
      </c>
      <c r="S365" s="19" t="str">
        <f>TEXT(IF(DetailsTable[[#This Row],[Positive Date]]&lt;&gt;"",MONTH(DetailsTable[[#This Row],[Positive Date]])*28,""),"mmm")</f>
        <v/>
      </c>
      <c r="T365" s="19" t="str">
        <f>IF(DetailsTable[[#This Row],[Month]]&lt;&gt;"", _xlfn.CONCAT(DetailsTable[[#This Row],[Month]],"-",DetailsTable[[#This Row],[Year]]),"")</f>
        <v/>
      </c>
      <c r="U365" s="19" t="str">
        <f>IF(DetailsTable[[#This Row],[Positive Date]]&lt;&gt;"",IF(DetailsTable[[#This Row],[Recovered Date]]&lt;&gt;"",DATEDIF(DetailsTable[[#This Row],[Positive Date]],DetailsTable[[#This Row],[Recovered Date]],"D"),""),"")</f>
        <v/>
      </c>
      <c r="V365" s="19" t="str">
        <f>IF(DetailsTable[[#This Row],[Age]]&lt;&gt;"", VLOOKUP(ROUNDDOWN(DetailsTable[[#This Row],[Age]],-1)+1,AgeBandBasedDetails[[Start Age]:[Age Band]],3,FALSE),"")</f>
        <v/>
      </c>
    </row>
    <row r="366" spans="1:22" x14ac:dyDescent="0.25">
      <c r="A366" s="6" t="str">
        <f>IF(DetailsTable[[#This Row],[Person Name]]&lt;&gt;"",A365+1,"")</f>
        <v/>
      </c>
      <c r="B366" s="3"/>
      <c r="C366" s="3"/>
      <c r="D366" s="16"/>
      <c r="E366" s="3"/>
      <c r="F366" s="16"/>
      <c r="G366" s="16"/>
      <c r="H366" s="16"/>
      <c r="I366" s="16"/>
      <c r="J366" s="16"/>
      <c r="K366" s="16"/>
      <c r="L366" s="46"/>
      <c r="M366" s="40" t="str">
        <f>IF(DetailsTable[[#This Row],[Positive Date]]&lt;&gt;"", IF(DetailsTable[[#This Row],[Recovered Date]]="",IF(DetailsTable[[#This Row],[Deceased Date]]="","Yes","No"),"No"),"")</f>
        <v/>
      </c>
      <c r="N366" s="50" t="str">
        <f>IF(DetailsTable[[#This Row],[Flat No.]]&lt;&gt;"", VLOOKUP(DetailsTable[[#This Row],[Flat No.]],FlatsMappingTable[],4,FALSE),"")</f>
        <v/>
      </c>
      <c r="O366" s="22" t="str">
        <f>IF(DetailsTable[[#This Row],[Flat No.]]&lt;&gt;"", VLOOKUP(DetailsTable[[#This Row],[Flat No.]],FlatsMappingTable[],2,FALSE),"")</f>
        <v/>
      </c>
      <c r="P366" s="22" t="str">
        <f>IF(DetailsTable[[#This Row],[Flat No.]]&lt;&gt;"", VLOOKUP(DetailsTable[[#This Row],[Flat No.]],FlatsMappingTable[],3,FALSE),"")</f>
        <v/>
      </c>
      <c r="Q366" s="22" t="str">
        <f>IF(DetailsTable[[#This Row],[DOB]]&lt;&gt;"",IF(DetailsTable[[#This Row],[Positive Date]]&lt;&gt;"",DATEDIF(DetailsTable[[#This Row],[DOB]],DetailsTable[[#This Row],[Positive Date]],"Y"),""),"")</f>
        <v/>
      </c>
      <c r="R366" s="22" t="str">
        <f>IF(DetailsTable[[#This Row],[Positive Date]]&lt;&gt;"",YEAR(DetailsTable[[#This Row],[Positive Date]]),"")</f>
        <v/>
      </c>
      <c r="S366" s="19" t="str">
        <f>TEXT(IF(DetailsTable[[#This Row],[Positive Date]]&lt;&gt;"",MONTH(DetailsTable[[#This Row],[Positive Date]])*28,""),"mmm")</f>
        <v/>
      </c>
      <c r="T366" s="19" t="str">
        <f>IF(DetailsTable[[#This Row],[Month]]&lt;&gt;"", _xlfn.CONCAT(DetailsTable[[#This Row],[Month]],"-",DetailsTable[[#This Row],[Year]]),"")</f>
        <v/>
      </c>
      <c r="U366" s="19" t="str">
        <f>IF(DetailsTable[[#This Row],[Positive Date]]&lt;&gt;"",IF(DetailsTable[[#This Row],[Recovered Date]]&lt;&gt;"",DATEDIF(DetailsTable[[#This Row],[Positive Date]],DetailsTable[[#This Row],[Recovered Date]],"D"),""),"")</f>
        <v/>
      </c>
      <c r="V366" s="19" t="str">
        <f>IF(DetailsTable[[#This Row],[Age]]&lt;&gt;"", VLOOKUP(ROUNDDOWN(DetailsTable[[#This Row],[Age]],-1)+1,AgeBandBasedDetails[[Start Age]:[Age Band]],3,FALSE),"")</f>
        <v/>
      </c>
    </row>
    <row r="367" spans="1:22" x14ac:dyDescent="0.25">
      <c r="A367" s="6" t="str">
        <f>IF(DetailsTable[[#This Row],[Person Name]]&lt;&gt;"",A366+1,"")</f>
        <v/>
      </c>
      <c r="B367" s="3"/>
      <c r="C367" s="3"/>
      <c r="D367" s="16"/>
      <c r="E367" s="3"/>
      <c r="F367" s="16"/>
      <c r="G367" s="16"/>
      <c r="H367" s="16"/>
      <c r="I367" s="16"/>
      <c r="J367" s="16"/>
      <c r="K367" s="16"/>
      <c r="L367" s="46"/>
      <c r="M367" s="40" t="str">
        <f>IF(DetailsTable[[#This Row],[Positive Date]]&lt;&gt;"", IF(DetailsTable[[#This Row],[Recovered Date]]="",IF(DetailsTable[[#This Row],[Deceased Date]]="","Yes","No"),"No"),"")</f>
        <v/>
      </c>
      <c r="N367" s="50" t="str">
        <f>IF(DetailsTable[[#This Row],[Flat No.]]&lt;&gt;"", VLOOKUP(DetailsTable[[#This Row],[Flat No.]],FlatsMappingTable[],4,FALSE),"")</f>
        <v/>
      </c>
      <c r="O367" s="22" t="str">
        <f>IF(DetailsTable[[#This Row],[Flat No.]]&lt;&gt;"", VLOOKUP(DetailsTable[[#This Row],[Flat No.]],FlatsMappingTable[],2,FALSE),"")</f>
        <v/>
      </c>
      <c r="P367" s="22" t="str">
        <f>IF(DetailsTable[[#This Row],[Flat No.]]&lt;&gt;"", VLOOKUP(DetailsTable[[#This Row],[Flat No.]],FlatsMappingTable[],3,FALSE),"")</f>
        <v/>
      </c>
      <c r="Q367" s="22" t="str">
        <f>IF(DetailsTable[[#This Row],[DOB]]&lt;&gt;"",IF(DetailsTable[[#This Row],[Positive Date]]&lt;&gt;"",DATEDIF(DetailsTable[[#This Row],[DOB]],DetailsTable[[#This Row],[Positive Date]],"Y"),""),"")</f>
        <v/>
      </c>
      <c r="R367" s="22" t="str">
        <f>IF(DetailsTable[[#This Row],[Positive Date]]&lt;&gt;"",YEAR(DetailsTable[[#This Row],[Positive Date]]),"")</f>
        <v/>
      </c>
      <c r="S367" s="19" t="str">
        <f>TEXT(IF(DetailsTable[[#This Row],[Positive Date]]&lt;&gt;"",MONTH(DetailsTable[[#This Row],[Positive Date]])*28,""),"mmm")</f>
        <v/>
      </c>
      <c r="T367" s="19" t="str">
        <f>IF(DetailsTable[[#This Row],[Month]]&lt;&gt;"", _xlfn.CONCAT(DetailsTable[[#This Row],[Month]],"-",DetailsTable[[#This Row],[Year]]),"")</f>
        <v/>
      </c>
      <c r="U367" s="19" t="str">
        <f>IF(DetailsTable[[#This Row],[Positive Date]]&lt;&gt;"",IF(DetailsTable[[#This Row],[Recovered Date]]&lt;&gt;"",DATEDIF(DetailsTable[[#This Row],[Positive Date]],DetailsTable[[#This Row],[Recovered Date]],"D"),""),"")</f>
        <v/>
      </c>
      <c r="V367" s="19" t="str">
        <f>IF(DetailsTable[[#This Row],[Age]]&lt;&gt;"", VLOOKUP(ROUNDDOWN(DetailsTable[[#This Row],[Age]],-1)+1,AgeBandBasedDetails[[Start Age]:[Age Band]],3,FALSE),"")</f>
        <v/>
      </c>
    </row>
    <row r="368" spans="1:22" x14ac:dyDescent="0.25">
      <c r="A368" s="6" t="str">
        <f>IF(DetailsTable[[#This Row],[Person Name]]&lt;&gt;"",A367+1,"")</f>
        <v/>
      </c>
      <c r="B368" s="3"/>
      <c r="C368" s="3"/>
      <c r="D368" s="16"/>
      <c r="E368" s="3"/>
      <c r="F368" s="16"/>
      <c r="G368" s="16"/>
      <c r="H368" s="16"/>
      <c r="I368" s="16"/>
      <c r="J368" s="16"/>
      <c r="K368" s="16"/>
      <c r="L368" s="46"/>
      <c r="M368" s="40" t="str">
        <f>IF(DetailsTable[[#This Row],[Positive Date]]&lt;&gt;"", IF(DetailsTable[[#This Row],[Recovered Date]]="",IF(DetailsTable[[#This Row],[Deceased Date]]="","Yes","No"),"No"),"")</f>
        <v/>
      </c>
      <c r="N368" s="50" t="str">
        <f>IF(DetailsTable[[#This Row],[Flat No.]]&lt;&gt;"", VLOOKUP(DetailsTable[[#This Row],[Flat No.]],FlatsMappingTable[],4,FALSE),"")</f>
        <v/>
      </c>
      <c r="O368" s="22" t="str">
        <f>IF(DetailsTable[[#This Row],[Flat No.]]&lt;&gt;"", VLOOKUP(DetailsTable[[#This Row],[Flat No.]],FlatsMappingTable[],2,FALSE),"")</f>
        <v/>
      </c>
      <c r="P368" s="22" t="str">
        <f>IF(DetailsTable[[#This Row],[Flat No.]]&lt;&gt;"", VLOOKUP(DetailsTable[[#This Row],[Flat No.]],FlatsMappingTable[],3,FALSE),"")</f>
        <v/>
      </c>
      <c r="Q368" s="22" t="str">
        <f>IF(DetailsTable[[#This Row],[DOB]]&lt;&gt;"",IF(DetailsTable[[#This Row],[Positive Date]]&lt;&gt;"",DATEDIF(DetailsTable[[#This Row],[DOB]],DetailsTable[[#This Row],[Positive Date]],"Y"),""),"")</f>
        <v/>
      </c>
      <c r="R368" s="22" t="str">
        <f>IF(DetailsTable[[#This Row],[Positive Date]]&lt;&gt;"",YEAR(DetailsTable[[#This Row],[Positive Date]]),"")</f>
        <v/>
      </c>
      <c r="S368" s="19" t="str">
        <f>TEXT(IF(DetailsTable[[#This Row],[Positive Date]]&lt;&gt;"",MONTH(DetailsTable[[#This Row],[Positive Date]])*28,""),"mmm")</f>
        <v/>
      </c>
      <c r="T368" s="19" t="str">
        <f>IF(DetailsTable[[#This Row],[Month]]&lt;&gt;"", _xlfn.CONCAT(DetailsTable[[#This Row],[Month]],"-",DetailsTable[[#This Row],[Year]]),"")</f>
        <v/>
      </c>
      <c r="U368" s="19" t="str">
        <f>IF(DetailsTable[[#This Row],[Positive Date]]&lt;&gt;"",IF(DetailsTable[[#This Row],[Recovered Date]]&lt;&gt;"",DATEDIF(DetailsTable[[#This Row],[Positive Date]],DetailsTable[[#This Row],[Recovered Date]],"D"),""),"")</f>
        <v/>
      </c>
      <c r="V368" s="19" t="str">
        <f>IF(DetailsTable[[#This Row],[Age]]&lt;&gt;"", VLOOKUP(ROUNDDOWN(DetailsTable[[#This Row],[Age]],-1)+1,AgeBandBasedDetails[[Start Age]:[Age Band]],3,FALSE),"")</f>
        <v/>
      </c>
    </row>
    <row r="369" spans="1:22" x14ac:dyDescent="0.25">
      <c r="A369" s="6" t="str">
        <f>IF(DetailsTable[[#This Row],[Person Name]]&lt;&gt;"",A368+1,"")</f>
        <v/>
      </c>
      <c r="B369" s="3"/>
      <c r="C369" s="3"/>
      <c r="D369" s="16"/>
      <c r="E369" s="3"/>
      <c r="F369" s="16"/>
      <c r="G369" s="16"/>
      <c r="H369" s="16"/>
      <c r="I369" s="16"/>
      <c r="J369" s="16"/>
      <c r="K369" s="16"/>
      <c r="L369" s="46"/>
      <c r="M369" s="40" t="str">
        <f>IF(DetailsTable[[#This Row],[Positive Date]]&lt;&gt;"", IF(DetailsTable[[#This Row],[Recovered Date]]="",IF(DetailsTable[[#This Row],[Deceased Date]]="","Yes","No"),"No"),"")</f>
        <v/>
      </c>
      <c r="N369" s="50" t="str">
        <f>IF(DetailsTable[[#This Row],[Flat No.]]&lt;&gt;"", VLOOKUP(DetailsTable[[#This Row],[Flat No.]],FlatsMappingTable[],4,FALSE),"")</f>
        <v/>
      </c>
      <c r="O369" s="22" t="str">
        <f>IF(DetailsTable[[#This Row],[Flat No.]]&lt;&gt;"", VLOOKUP(DetailsTable[[#This Row],[Flat No.]],FlatsMappingTable[],2,FALSE),"")</f>
        <v/>
      </c>
      <c r="P369" s="22" t="str">
        <f>IF(DetailsTable[[#This Row],[Flat No.]]&lt;&gt;"", VLOOKUP(DetailsTable[[#This Row],[Flat No.]],FlatsMappingTable[],3,FALSE),"")</f>
        <v/>
      </c>
      <c r="Q369" s="22" t="str">
        <f>IF(DetailsTable[[#This Row],[DOB]]&lt;&gt;"",IF(DetailsTable[[#This Row],[Positive Date]]&lt;&gt;"",DATEDIF(DetailsTable[[#This Row],[DOB]],DetailsTable[[#This Row],[Positive Date]],"Y"),""),"")</f>
        <v/>
      </c>
      <c r="R369" s="22" t="str">
        <f>IF(DetailsTable[[#This Row],[Positive Date]]&lt;&gt;"",YEAR(DetailsTable[[#This Row],[Positive Date]]),"")</f>
        <v/>
      </c>
      <c r="S369" s="19" t="str">
        <f>TEXT(IF(DetailsTable[[#This Row],[Positive Date]]&lt;&gt;"",MONTH(DetailsTable[[#This Row],[Positive Date]])*28,""),"mmm")</f>
        <v/>
      </c>
      <c r="T369" s="19" t="str">
        <f>IF(DetailsTable[[#This Row],[Month]]&lt;&gt;"", _xlfn.CONCAT(DetailsTable[[#This Row],[Month]],"-",DetailsTable[[#This Row],[Year]]),"")</f>
        <v/>
      </c>
      <c r="U369" s="19" t="str">
        <f>IF(DetailsTable[[#This Row],[Positive Date]]&lt;&gt;"",IF(DetailsTable[[#This Row],[Recovered Date]]&lt;&gt;"",DATEDIF(DetailsTable[[#This Row],[Positive Date]],DetailsTable[[#This Row],[Recovered Date]],"D"),""),"")</f>
        <v/>
      </c>
      <c r="V369" s="19" t="str">
        <f>IF(DetailsTable[[#This Row],[Age]]&lt;&gt;"", VLOOKUP(ROUNDDOWN(DetailsTable[[#This Row],[Age]],-1)+1,AgeBandBasedDetails[[Start Age]:[Age Band]],3,FALSE),"")</f>
        <v/>
      </c>
    </row>
    <row r="370" spans="1:22" x14ac:dyDescent="0.25">
      <c r="A370" s="6" t="str">
        <f>IF(DetailsTable[[#This Row],[Person Name]]&lt;&gt;"",A369+1,"")</f>
        <v/>
      </c>
      <c r="B370" s="3"/>
      <c r="C370" s="3"/>
      <c r="D370" s="16"/>
      <c r="E370" s="3"/>
      <c r="F370" s="16"/>
      <c r="G370" s="16"/>
      <c r="H370" s="16"/>
      <c r="I370" s="16"/>
      <c r="J370" s="16"/>
      <c r="K370" s="16"/>
      <c r="L370" s="46"/>
      <c r="M370" s="40" t="str">
        <f>IF(DetailsTable[[#This Row],[Positive Date]]&lt;&gt;"", IF(DetailsTable[[#This Row],[Recovered Date]]="",IF(DetailsTable[[#This Row],[Deceased Date]]="","Yes","No"),"No"),"")</f>
        <v/>
      </c>
      <c r="N370" s="50" t="str">
        <f>IF(DetailsTable[[#This Row],[Flat No.]]&lt;&gt;"", VLOOKUP(DetailsTable[[#This Row],[Flat No.]],FlatsMappingTable[],4,FALSE),"")</f>
        <v/>
      </c>
      <c r="O370" s="22" t="str">
        <f>IF(DetailsTable[[#This Row],[Flat No.]]&lt;&gt;"", VLOOKUP(DetailsTable[[#This Row],[Flat No.]],FlatsMappingTable[],2,FALSE),"")</f>
        <v/>
      </c>
      <c r="P370" s="22" t="str">
        <f>IF(DetailsTable[[#This Row],[Flat No.]]&lt;&gt;"", VLOOKUP(DetailsTable[[#This Row],[Flat No.]],FlatsMappingTable[],3,FALSE),"")</f>
        <v/>
      </c>
      <c r="Q370" s="22" t="str">
        <f>IF(DetailsTable[[#This Row],[DOB]]&lt;&gt;"",IF(DetailsTable[[#This Row],[Positive Date]]&lt;&gt;"",DATEDIF(DetailsTable[[#This Row],[DOB]],DetailsTable[[#This Row],[Positive Date]],"Y"),""),"")</f>
        <v/>
      </c>
      <c r="R370" s="22" t="str">
        <f>IF(DetailsTable[[#This Row],[Positive Date]]&lt;&gt;"",YEAR(DetailsTable[[#This Row],[Positive Date]]),"")</f>
        <v/>
      </c>
      <c r="S370" s="19" t="str">
        <f>TEXT(IF(DetailsTable[[#This Row],[Positive Date]]&lt;&gt;"",MONTH(DetailsTable[[#This Row],[Positive Date]])*28,""),"mmm")</f>
        <v/>
      </c>
      <c r="T370" s="19" t="str">
        <f>IF(DetailsTable[[#This Row],[Month]]&lt;&gt;"", _xlfn.CONCAT(DetailsTable[[#This Row],[Month]],"-",DetailsTable[[#This Row],[Year]]),"")</f>
        <v/>
      </c>
      <c r="U370" s="19" t="str">
        <f>IF(DetailsTable[[#This Row],[Positive Date]]&lt;&gt;"",IF(DetailsTable[[#This Row],[Recovered Date]]&lt;&gt;"",DATEDIF(DetailsTable[[#This Row],[Positive Date]],DetailsTable[[#This Row],[Recovered Date]],"D"),""),"")</f>
        <v/>
      </c>
      <c r="V370" s="19" t="str">
        <f>IF(DetailsTable[[#This Row],[Age]]&lt;&gt;"", VLOOKUP(ROUNDDOWN(DetailsTable[[#This Row],[Age]],-1)+1,AgeBandBasedDetails[[Start Age]:[Age Band]],3,FALSE),"")</f>
        <v/>
      </c>
    </row>
    <row r="371" spans="1:22" x14ac:dyDescent="0.25">
      <c r="A371" s="6" t="str">
        <f>IF(DetailsTable[[#This Row],[Person Name]]&lt;&gt;"",A370+1,"")</f>
        <v/>
      </c>
      <c r="B371" s="3"/>
      <c r="C371" s="3"/>
      <c r="D371" s="16"/>
      <c r="E371" s="3"/>
      <c r="F371" s="16"/>
      <c r="G371" s="16"/>
      <c r="H371" s="16"/>
      <c r="I371" s="16"/>
      <c r="J371" s="16"/>
      <c r="K371" s="16"/>
      <c r="L371" s="46"/>
      <c r="M371" s="40" t="str">
        <f>IF(DetailsTable[[#This Row],[Positive Date]]&lt;&gt;"", IF(DetailsTable[[#This Row],[Recovered Date]]="",IF(DetailsTable[[#This Row],[Deceased Date]]="","Yes","No"),"No"),"")</f>
        <v/>
      </c>
      <c r="N371" s="50" t="str">
        <f>IF(DetailsTable[[#This Row],[Flat No.]]&lt;&gt;"", VLOOKUP(DetailsTable[[#This Row],[Flat No.]],FlatsMappingTable[],4,FALSE),"")</f>
        <v/>
      </c>
      <c r="O371" s="22" t="str">
        <f>IF(DetailsTable[[#This Row],[Flat No.]]&lt;&gt;"", VLOOKUP(DetailsTable[[#This Row],[Flat No.]],FlatsMappingTable[],2,FALSE),"")</f>
        <v/>
      </c>
      <c r="P371" s="22" t="str">
        <f>IF(DetailsTable[[#This Row],[Flat No.]]&lt;&gt;"", VLOOKUP(DetailsTable[[#This Row],[Flat No.]],FlatsMappingTable[],3,FALSE),"")</f>
        <v/>
      </c>
      <c r="Q371" s="22" t="str">
        <f>IF(DetailsTable[[#This Row],[DOB]]&lt;&gt;"",IF(DetailsTable[[#This Row],[Positive Date]]&lt;&gt;"",DATEDIF(DetailsTable[[#This Row],[DOB]],DetailsTable[[#This Row],[Positive Date]],"Y"),""),"")</f>
        <v/>
      </c>
      <c r="R371" s="22" t="str">
        <f>IF(DetailsTable[[#This Row],[Positive Date]]&lt;&gt;"",YEAR(DetailsTable[[#This Row],[Positive Date]]),"")</f>
        <v/>
      </c>
      <c r="S371" s="19" t="str">
        <f>TEXT(IF(DetailsTable[[#This Row],[Positive Date]]&lt;&gt;"",MONTH(DetailsTable[[#This Row],[Positive Date]])*28,""),"mmm")</f>
        <v/>
      </c>
      <c r="T371" s="19" t="str">
        <f>IF(DetailsTable[[#This Row],[Month]]&lt;&gt;"", _xlfn.CONCAT(DetailsTable[[#This Row],[Month]],"-",DetailsTable[[#This Row],[Year]]),"")</f>
        <v/>
      </c>
      <c r="U371" s="19" t="str">
        <f>IF(DetailsTable[[#This Row],[Positive Date]]&lt;&gt;"",IF(DetailsTable[[#This Row],[Recovered Date]]&lt;&gt;"",DATEDIF(DetailsTable[[#This Row],[Positive Date]],DetailsTable[[#This Row],[Recovered Date]],"D"),""),"")</f>
        <v/>
      </c>
      <c r="V371" s="19" t="str">
        <f>IF(DetailsTable[[#This Row],[Age]]&lt;&gt;"", VLOOKUP(ROUNDDOWN(DetailsTable[[#This Row],[Age]],-1)+1,AgeBandBasedDetails[[Start Age]:[Age Band]],3,FALSE),"")</f>
        <v/>
      </c>
    </row>
    <row r="372" spans="1:22" x14ac:dyDescent="0.25">
      <c r="A372" s="6" t="str">
        <f>IF(DetailsTable[[#This Row],[Person Name]]&lt;&gt;"",A371+1,"")</f>
        <v/>
      </c>
      <c r="B372" s="3"/>
      <c r="C372" s="3"/>
      <c r="D372" s="16"/>
      <c r="E372" s="3"/>
      <c r="F372" s="16"/>
      <c r="G372" s="16"/>
      <c r="H372" s="16"/>
      <c r="I372" s="16"/>
      <c r="J372" s="16"/>
      <c r="K372" s="16"/>
      <c r="L372" s="46"/>
      <c r="M372" s="40" t="str">
        <f>IF(DetailsTable[[#This Row],[Positive Date]]&lt;&gt;"", IF(DetailsTable[[#This Row],[Recovered Date]]="",IF(DetailsTable[[#This Row],[Deceased Date]]="","Yes","No"),"No"),"")</f>
        <v/>
      </c>
      <c r="N372" s="50" t="str">
        <f>IF(DetailsTable[[#This Row],[Flat No.]]&lt;&gt;"", VLOOKUP(DetailsTable[[#This Row],[Flat No.]],FlatsMappingTable[],4,FALSE),"")</f>
        <v/>
      </c>
      <c r="O372" s="22" t="str">
        <f>IF(DetailsTable[[#This Row],[Flat No.]]&lt;&gt;"", VLOOKUP(DetailsTable[[#This Row],[Flat No.]],FlatsMappingTable[],2,FALSE),"")</f>
        <v/>
      </c>
      <c r="P372" s="22" t="str">
        <f>IF(DetailsTable[[#This Row],[Flat No.]]&lt;&gt;"", VLOOKUP(DetailsTable[[#This Row],[Flat No.]],FlatsMappingTable[],3,FALSE),"")</f>
        <v/>
      </c>
      <c r="Q372" s="22" t="str">
        <f>IF(DetailsTable[[#This Row],[DOB]]&lt;&gt;"",IF(DetailsTable[[#This Row],[Positive Date]]&lt;&gt;"",DATEDIF(DetailsTable[[#This Row],[DOB]],DetailsTable[[#This Row],[Positive Date]],"Y"),""),"")</f>
        <v/>
      </c>
      <c r="R372" s="22" t="str">
        <f>IF(DetailsTable[[#This Row],[Positive Date]]&lt;&gt;"",YEAR(DetailsTable[[#This Row],[Positive Date]]),"")</f>
        <v/>
      </c>
      <c r="S372" s="19" t="str">
        <f>TEXT(IF(DetailsTable[[#This Row],[Positive Date]]&lt;&gt;"",MONTH(DetailsTable[[#This Row],[Positive Date]])*28,""),"mmm")</f>
        <v/>
      </c>
      <c r="T372" s="19" t="str">
        <f>IF(DetailsTable[[#This Row],[Month]]&lt;&gt;"", _xlfn.CONCAT(DetailsTable[[#This Row],[Month]],"-",DetailsTable[[#This Row],[Year]]),"")</f>
        <v/>
      </c>
      <c r="U372" s="19" t="str">
        <f>IF(DetailsTable[[#This Row],[Positive Date]]&lt;&gt;"",IF(DetailsTable[[#This Row],[Recovered Date]]&lt;&gt;"",DATEDIF(DetailsTable[[#This Row],[Positive Date]],DetailsTable[[#This Row],[Recovered Date]],"D"),""),"")</f>
        <v/>
      </c>
      <c r="V372" s="19" t="str">
        <f>IF(DetailsTable[[#This Row],[Age]]&lt;&gt;"", VLOOKUP(ROUNDDOWN(DetailsTable[[#This Row],[Age]],-1)+1,AgeBandBasedDetails[[Start Age]:[Age Band]],3,FALSE),"")</f>
        <v/>
      </c>
    </row>
    <row r="373" spans="1:22" x14ac:dyDescent="0.25">
      <c r="A373" s="6" t="str">
        <f>IF(DetailsTable[[#This Row],[Person Name]]&lt;&gt;"",A372+1,"")</f>
        <v/>
      </c>
      <c r="B373" s="3"/>
      <c r="C373" s="3"/>
      <c r="D373" s="16"/>
      <c r="E373" s="3"/>
      <c r="F373" s="16"/>
      <c r="G373" s="16"/>
      <c r="H373" s="16"/>
      <c r="I373" s="16"/>
      <c r="J373" s="16"/>
      <c r="K373" s="16"/>
      <c r="L373" s="46"/>
      <c r="M373" s="40" t="str">
        <f>IF(DetailsTable[[#This Row],[Positive Date]]&lt;&gt;"", IF(DetailsTable[[#This Row],[Recovered Date]]="",IF(DetailsTable[[#This Row],[Deceased Date]]="","Yes","No"),"No"),"")</f>
        <v/>
      </c>
      <c r="N373" s="50" t="str">
        <f>IF(DetailsTable[[#This Row],[Flat No.]]&lt;&gt;"", VLOOKUP(DetailsTable[[#This Row],[Flat No.]],FlatsMappingTable[],4,FALSE),"")</f>
        <v/>
      </c>
      <c r="O373" s="22" t="str">
        <f>IF(DetailsTable[[#This Row],[Flat No.]]&lt;&gt;"", VLOOKUP(DetailsTable[[#This Row],[Flat No.]],FlatsMappingTable[],2,FALSE),"")</f>
        <v/>
      </c>
      <c r="P373" s="22" t="str">
        <f>IF(DetailsTable[[#This Row],[Flat No.]]&lt;&gt;"", VLOOKUP(DetailsTable[[#This Row],[Flat No.]],FlatsMappingTable[],3,FALSE),"")</f>
        <v/>
      </c>
      <c r="Q373" s="22" t="str">
        <f>IF(DetailsTable[[#This Row],[DOB]]&lt;&gt;"",IF(DetailsTable[[#This Row],[Positive Date]]&lt;&gt;"",DATEDIF(DetailsTable[[#This Row],[DOB]],DetailsTable[[#This Row],[Positive Date]],"Y"),""),"")</f>
        <v/>
      </c>
      <c r="R373" s="22" t="str">
        <f>IF(DetailsTable[[#This Row],[Positive Date]]&lt;&gt;"",YEAR(DetailsTable[[#This Row],[Positive Date]]),"")</f>
        <v/>
      </c>
      <c r="S373" s="19" t="str">
        <f>TEXT(IF(DetailsTable[[#This Row],[Positive Date]]&lt;&gt;"",MONTH(DetailsTable[[#This Row],[Positive Date]])*28,""),"mmm")</f>
        <v/>
      </c>
      <c r="T373" s="19" t="str">
        <f>IF(DetailsTable[[#This Row],[Month]]&lt;&gt;"", _xlfn.CONCAT(DetailsTable[[#This Row],[Month]],"-",DetailsTable[[#This Row],[Year]]),"")</f>
        <v/>
      </c>
      <c r="U373" s="19" t="str">
        <f>IF(DetailsTable[[#This Row],[Positive Date]]&lt;&gt;"",IF(DetailsTable[[#This Row],[Recovered Date]]&lt;&gt;"",DATEDIF(DetailsTable[[#This Row],[Positive Date]],DetailsTable[[#This Row],[Recovered Date]],"D"),""),"")</f>
        <v/>
      </c>
      <c r="V373" s="19" t="str">
        <f>IF(DetailsTable[[#This Row],[Age]]&lt;&gt;"", VLOOKUP(ROUNDDOWN(DetailsTable[[#This Row],[Age]],-1)+1,AgeBandBasedDetails[[Start Age]:[Age Band]],3,FALSE),"")</f>
        <v/>
      </c>
    </row>
    <row r="374" spans="1:22" x14ac:dyDescent="0.25">
      <c r="A374" s="6" t="str">
        <f>IF(DetailsTable[[#This Row],[Person Name]]&lt;&gt;"",A373+1,"")</f>
        <v/>
      </c>
      <c r="B374" s="3"/>
      <c r="C374" s="3"/>
      <c r="D374" s="16"/>
      <c r="E374" s="3"/>
      <c r="F374" s="16"/>
      <c r="G374" s="16"/>
      <c r="H374" s="16"/>
      <c r="I374" s="16"/>
      <c r="J374" s="16"/>
      <c r="K374" s="16"/>
      <c r="L374" s="46"/>
      <c r="M374" s="40" t="str">
        <f>IF(DetailsTable[[#This Row],[Positive Date]]&lt;&gt;"", IF(DetailsTable[[#This Row],[Recovered Date]]="",IF(DetailsTable[[#This Row],[Deceased Date]]="","Yes","No"),"No"),"")</f>
        <v/>
      </c>
      <c r="N374" s="50" t="str">
        <f>IF(DetailsTable[[#This Row],[Flat No.]]&lt;&gt;"", VLOOKUP(DetailsTable[[#This Row],[Flat No.]],FlatsMappingTable[],4,FALSE),"")</f>
        <v/>
      </c>
      <c r="O374" s="22" t="str">
        <f>IF(DetailsTable[[#This Row],[Flat No.]]&lt;&gt;"", VLOOKUP(DetailsTable[[#This Row],[Flat No.]],FlatsMappingTable[],2,FALSE),"")</f>
        <v/>
      </c>
      <c r="P374" s="22" t="str">
        <f>IF(DetailsTable[[#This Row],[Flat No.]]&lt;&gt;"", VLOOKUP(DetailsTable[[#This Row],[Flat No.]],FlatsMappingTable[],3,FALSE),"")</f>
        <v/>
      </c>
      <c r="Q374" s="22" t="str">
        <f>IF(DetailsTable[[#This Row],[DOB]]&lt;&gt;"",IF(DetailsTable[[#This Row],[Positive Date]]&lt;&gt;"",DATEDIF(DetailsTable[[#This Row],[DOB]],DetailsTable[[#This Row],[Positive Date]],"Y"),""),"")</f>
        <v/>
      </c>
      <c r="R374" s="22" t="str">
        <f>IF(DetailsTable[[#This Row],[Positive Date]]&lt;&gt;"",YEAR(DetailsTable[[#This Row],[Positive Date]]),"")</f>
        <v/>
      </c>
      <c r="S374" s="19" t="str">
        <f>TEXT(IF(DetailsTable[[#This Row],[Positive Date]]&lt;&gt;"",MONTH(DetailsTable[[#This Row],[Positive Date]])*28,""),"mmm")</f>
        <v/>
      </c>
      <c r="T374" s="19" t="str">
        <f>IF(DetailsTable[[#This Row],[Month]]&lt;&gt;"", _xlfn.CONCAT(DetailsTable[[#This Row],[Month]],"-",DetailsTable[[#This Row],[Year]]),"")</f>
        <v/>
      </c>
      <c r="U374" s="19" t="str">
        <f>IF(DetailsTable[[#This Row],[Positive Date]]&lt;&gt;"",IF(DetailsTable[[#This Row],[Recovered Date]]&lt;&gt;"",DATEDIF(DetailsTable[[#This Row],[Positive Date]],DetailsTable[[#This Row],[Recovered Date]],"D"),""),"")</f>
        <v/>
      </c>
      <c r="V374" s="19" t="str">
        <f>IF(DetailsTable[[#This Row],[Age]]&lt;&gt;"", VLOOKUP(ROUNDDOWN(DetailsTable[[#This Row],[Age]],-1)+1,AgeBandBasedDetails[[Start Age]:[Age Band]],3,FALSE),"")</f>
        <v/>
      </c>
    </row>
    <row r="375" spans="1:22" x14ac:dyDescent="0.25">
      <c r="A375" s="6" t="str">
        <f>IF(DetailsTable[[#This Row],[Person Name]]&lt;&gt;"",A374+1,"")</f>
        <v/>
      </c>
      <c r="B375" s="3"/>
      <c r="C375" s="3"/>
      <c r="D375" s="16"/>
      <c r="E375" s="3"/>
      <c r="F375" s="16"/>
      <c r="G375" s="16"/>
      <c r="H375" s="16"/>
      <c r="I375" s="16"/>
      <c r="J375" s="16"/>
      <c r="K375" s="16"/>
      <c r="L375" s="46"/>
      <c r="M375" s="40" t="str">
        <f>IF(DetailsTable[[#This Row],[Positive Date]]&lt;&gt;"", IF(DetailsTable[[#This Row],[Recovered Date]]="",IF(DetailsTable[[#This Row],[Deceased Date]]="","Yes","No"),"No"),"")</f>
        <v/>
      </c>
      <c r="N375" s="50" t="str">
        <f>IF(DetailsTable[[#This Row],[Flat No.]]&lt;&gt;"", VLOOKUP(DetailsTable[[#This Row],[Flat No.]],FlatsMappingTable[],4,FALSE),"")</f>
        <v/>
      </c>
      <c r="O375" s="22" t="str">
        <f>IF(DetailsTable[[#This Row],[Flat No.]]&lt;&gt;"", VLOOKUP(DetailsTable[[#This Row],[Flat No.]],FlatsMappingTable[],2,FALSE),"")</f>
        <v/>
      </c>
      <c r="P375" s="22" t="str">
        <f>IF(DetailsTable[[#This Row],[Flat No.]]&lt;&gt;"", VLOOKUP(DetailsTable[[#This Row],[Flat No.]],FlatsMappingTable[],3,FALSE),"")</f>
        <v/>
      </c>
      <c r="Q375" s="22" t="str">
        <f>IF(DetailsTable[[#This Row],[DOB]]&lt;&gt;"",IF(DetailsTable[[#This Row],[Positive Date]]&lt;&gt;"",DATEDIF(DetailsTable[[#This Row],[DOB]],DetailsTable[[#This Row],[Positive Date]],"Y"),""),"")</f>
        <v/>
      </c>
      <c r="R375" s="22" t="str">
        <f>IF(DetailsTable[[#This Row],[Positive Date]]&lt;&gt;"",YEAR(DetailsTable[[#This Row],[Positive Date]]),"")</f>
        <v/>
      </c>
      <c r="S375" s="19" t="str">
        <f>TEXT(IF(DetailsTable[[#This Row],[Positive Date]]&lt;&gt;"",MONTH(DetailsTable[[#This Row],[Positive Date]])*28,""),"mmm")</f>
        <v/>
      </c>
      <c r="T375" s="19" t="str">
        <f>IF(DetailsTable[[#This Row],[Month]]&lt;&gt;"", _xlfn.CONCAT(DetailsTable[[#This Row],[Month]],"-",DetailsTable[[#This Row],[Year]]),"")</f>
        <v/>
      </c>
      <c r="U375" s="19" t="str">
        <f>IF(DetailsTable[[#This Row],[Positive Date]]&lt;&gt;"",IF(DetailsTable[[#This Row],[Recovered Date]]&lt;&gt;"",DATEDIF(DetailsTable[[#This Row],[Positive Date]],DetailsTable[[#This Row],[Recovered Date]],"D"),""),"")</f>
        <v/>
      </c>
      <c r="V375" s="19" t="str">
        <f>IF(DetailsTable[[#This Row],[Age]]&lt;&gt;"", VLOOKUP(ROUNDDOWN(DetailsTable[[#This Row],[Age]],-1)+1,AgeBandBasedDetails[[Start Age]:[Age Band]],3,FALSE),"")</f>
        <v/>
      </c>
    </row>
    <row r="376" spans="1:22" x14ac:dyDescent="0.25">
      <c r="A376" s="6" t="str">
        <f>IF(DetailsTable[[#This Row],[Person Name]]&lt;&gt;"",A375+1,"")</f>
        <v/>
      </c>
      <c r="B376" s="3"/>
      <c r="C376" s="3"/>
      <c r="D376" s="16"/>
      <c r="E376" s="3"/>
      <c r="F376" s="16"/>
      <c r="G376" s="16"/>
      <c r="H376" s="16"/>
      <c r="I376" s="16"/>
      <c r="J376" s="16"/>
      <c r="K376" s="16"/>
      <c r="L376" s="46"/>
      <c r="M376" s="40" t="str">
        <f>IF(DetailsTable[[#This Row],[Positive Date]]&lt;&gt;"", IF(DetailsTable[[#This Row],[Recovered Date]]="",IF(DetailsTable[[#This Row],[Deceased Date]]="","Yes","No"),"No"),"")</f>
        <v/>
      </c>
      <c r="N376" s="50" t="str">
        <f>IF(DetailsTable[[#This Row],[Flat No.]]&lt;&gt;"", VLOOKUP(DetailsTable[[#This Row],[Flat No.]],FlatsMappingTable[],4,FALSE),"")</f>
        <v/>
      </c>
      <c r="O376" s="22" t="str">
        <f>IF(DetailsTable[[#This Row],[Flat No.]]&lt;&gt;"", VLOOKUP(DetailsTable[[#This Row],[Flat No.]],FlatsMappingTable[],2,FALSE),"")</f>
        <v/>
      </c>
      <c r="P376" s="22" t="str">
        <f>IF(DetailsTable[[#This Row],[Flat No.]]&lt;&gt;"", VLOOKUP(DetailsTable[[#This Row],[Flat No.]],FlatsMappingTable[],3,FALSE),"")</f>
        <v/>
      </c>
      <c r="Q376" s="22" t="str">
        <f>IF(DetailsTable[[#This Row],[DOB]]&lt;&gt;"",IF(DetailsTable[[#This Row],[Positive Date]]&lt;&gt;"",DATEDIF(DetailsTable[[#This Row],[DOB]],DetailsTable[[#This Row],[Positive Date]],"Y"),""),"")</f>
        <v/>
      </c>
      <c r="R376" s="22" t="str">
        <f>IF(DetailsTable[[#This Row],[Positive Date]]&lt;&gt;"",YEAR(DetailsTable[[#This Row],[Positive Date]]),"")</f>
        <v/>
      </c>
      <c r="S376" s="19" t="str">
        <f>TEXT(IF(DetailsTable[[#This Row],[Positive Date]]&lt;&gt;"",MONTH(DetailsTable[[#This Row],[Positive Date]])*28,""),"mmm")</f>
        <v/>
      </c>
      <c r="T376" s="19" t="str">
        <f>IF(DetailsTable[[#This Row],[Month]]&lt;&gt;"", _xlfn.CONCAT(DetailsTable[[#This Row],[Month]],"-",DetailsTable[[#This Row],[Year]]),"")</f>
        <v/>
      </c>
      <c r="U376" s="19" t="str">
        <f>IF(DetailsTable[[#This Row],[Positive Date]]&lt;&gt;"",IF(DetailsTable[[#This Row],[Recovered Date]]&lt;&gt;"",DATEDIF(DetailsTable[[#This Row],[Positive Date]],DetailsTable[[#This Row],[Recovered Date]],"D"),""),"")</f>
        <v/>
      </c>
      <c r="V376" s="19" t="str">
        <f>IF(DetailsTable[[#This Row],[Age]]&lt;&gt;"", VLOOKUP(ROUNDDOWN(DetailsTable[[#This Row],[Age]],-1)+1,AgeBandBasedDetails[[Start Age]:[Age Band]],3,FALSE),"")</f>
        <v/>
      </c>
    </row>
    <row r="377" spans="1:22" x14ac:dyDescent="0.25">
      <c r="A377" s="6" t="str">
        <f>IF(DetailsTable[[#This Row],[Person Name]]&lt;&gt;"",A376+1,"")</f>
        <v/>
      </c>
      <c r="B377" s="3"/>
      <c r="C377" s="3"/>
      <c r="D377" s="16"/>
      <c r="E377" s="3"/>
      <c r="F377" s="16"/>
      <c r="G377" s="16"/>
      <c r="H377" s="16"/>
      <c r="I377" s="16"/>
      <c r="J377" s="16"/>
      <c r="K377" s="16"/>
      <c r="L377" s="46"/>
      <c r="M377" s="40" t="str">
        <f>IF(DetailsTable[[#This Row],[Positive Date]]&lt;&gt;"", IF(DetailsTable[[#This Row],[Recovered Date]]="",IF(DetailsTable[[#This Row],[Deceased Date]]="","Yes","No"),"No"),"")</f>
        <v/>
      </c>
      <c r="N377" s="50" t="str">
        <f>IF(DetailsTable[[#This Row],[Flat No.]]&lt;&gt;"", VLOOKUP(DetailsTable[[#This Row],[Flat No.]],FlatsMappingTable[],4,FALSE),"")</f>
        <v/>
      </c>
      <c r="O377" s="22" t="str">
        <f>IF(DetailsTable[[#This Row],[Flat No.]]&lt;&gt;"", VLOOKUP(DetailsTable[[#This Row],[Flat No.]],FlatsMappingTable[],2,FALSE),"")</f>
        <v/>
      </c>
      <c r="P377" s="22" t="str">
        <f>IF(DetailsTable[[#This Row],[Flat No.]]&lt;&gt;"", VLOOKUP(DetailsTable[[#This Row],[Flat No.]],FlatsMappingTable[],3,FALSE),"")</f>
        <v/>
      </c>
      <c r="Q377" s="22" t="str">
        <f>IF(DetailsTable[[#This Row],[DOB]]&lt;&gt;"",IF(DetailsTable[[#This Row],[Positive Date]]&lt;&gt;"",DATEDIF(DetailsTable[[#This Row],[DOB]],DetailsTable[[#This Row],[Positive Date]],"Y"),""),"")</f>
        <v/>
      </c>
      <c r="R377" s="22" t="str">
        <f>IF(DetailsTable[[#This Row],[Positive Date]]&lt;&gt;"",YEAR(DetailsTable[[#This Row],[Positive Date]]),"")</f>
        <v/>
      </c>
      <c r="S377" s="19" t="str">
        <f>TEXT(IF(DetailsTable[[#This Row],[Positive Date]]&lt;&gt;"",MONTH(DetailsTable[[#This Row],[Positive Date]])*28,""),"mmm")</f>
        <v/>
      </c>
      <c r="T377" s="19" t="str">
        <f>IF(DetailsTable[[#This Row],[Month]]&lt;&gt;"", _xlfn.CONCAT(DetailsTable[[#This Row],[Month]],"-",DetailsTable[[#This Row],[Year]]),"")</f>
        <v/>
      </c>
      <c r="U377" s="19" t="str">
        <f>IF(DetailsTable[[#This Row],[Positive Date]]&lt;&gt;"",IF(DetailsTable[[#This Row],[Recovered Date]]&lt;&gt;"",DATEDIF(DetailsTable[[#This Row],[Positive Date]],DetailsTable[[#This Row],[Recovered Date]],"D"),""),"")</f>
        <v/>
      </c>
      <c r="V377" s="19" t="str">
        <f>IF(DetailsTable[[#This Row],[Age]]&lt;&gt;"", VLOOKUP(ROUNDDOWN(DetailsTable[[#This Row],[Age]],-1)+1,AgeBandBasedDetails[[Start Age]:[Age Band]],3,FALSE),"")</f>
        <v/>
      </c>
    </row>
    <row r="378" spans="1:22" x14ac:dyDescent="0.25">
      <c r="A378" s="6" t="str">
        <f>IF(DetailsTable[[#This Row],[Person Name]]&lt;&gt;"",A377+1,"")</f>
        <v/>
      </c>
      <c r="B378" s="3"/>
      <c r="C378" s="3"/>
      <c r="D378" s="16"/>
      <c r="E378" s="3"/>
      <c r="F378" s="16"/>
      <c r="G378" s="16"/>
      <c r="H378" s="16"/>
      <c r="I378" s="16"/>
      <c r="J378" s="16"/>
      <c r="K378" s="16"/>
      <c r="L378" s="46"/>
      <c r="M378" s="40" t="str">
        <f>IF(DetailsTable[[#This Row],[Positive Date]]&lt;&gt;"", IF(DetailsTable[[#This Row],[Recovered Date]]="",IF(DetailsTable[[#This Row],[Deceased Date]]="","Yes","No"),"No"),"")</f>
        <v/>
      </c>
      <c r="N378" s="50" t="str">
        <f>IF(DetailsTable[[#This Row],[Flat No.]]&lt;&gt;"", VLOOKUP(DetailsTable[[#This Row],[Flat No.]],FlatsMappingTable[],4,FALSE),"")</f>
        <v/>
      </c>
      <c r="O378" s="22" t="str">
        <f>IF(DetailsTable[[#This Row],[Flat No.]]&lt;&gt;"", VLOOKUP(DetailsTable[[#This Row],[Flat No.]],FlatsMappingTable[],2,FALSE),"")</f>
        <v/>
      </c>
      <c r="P378" s="22" t="str">
        <f>IF(DetailsTable[[#This Row],[Flat No.]]&lt;&gt;"", VLOOKUP(DetailsTable[[#This Row],[Flat No.]],FlatsMappingTable[],3,FALSE),"")</f>
        <v/>
      </c>
      <c r="Q378" s="22" t="str">
        <f>IF(DetailsTable[[#This Row],[DOB]]&lt;&gt;"",IF(DetailsTable[[#This Row],[Positive Date]]&lt;&gt;"",DATEDIF(DetailsTable[[#This Row],[DOB]],DetailsTable[[#This Row],[Positive Date]],"Y"),""),"")</f>
        <v/>
      </c>
      <c r="R378" s="22" t="str">
        <f>IF(DetailsTable[[#This Row],[Positive Date]]&lt;&gt;"",YEAR(DetailsTable[[#This Row],[Positive Date]]),"")</f>
        <v/>
      </c>
      <c r="S378" s="19" t="str">
        <f>TEXT(IF(DetailsTable[[#This Row],[Positive Date]]&lt;&gt;"",MONTH(DetailsTable[[#This Row],[Positive Date]])*28,""),"mmm")</f>
        <v/>
      </c>
      <c r="T378" s="19" t="str">
        <f>IF(DetailsTable[[#This Row],[Month]]&lt;&gt;"", _xlfn.CONCAT(DetailsTable[[#This Row],[Month]],"-",DetailsTable[[#This Row],[Year]]),"")</f>
        <v/>
      </c>
      <c r="U378" s="19" t="str">
        <f>IF(DetailsTable[[#This Row],[Positive Date]]&lt;&gt;"",IF(DetailsTable[[#This Row],[Recovered Date]]&lt;&gt;"",DATEDIF(DetailsTable[[#This Row],[Positive Date]],DetailsTable[[#This Row],[Recovered Date]],"D"),""),"")</f>
        <v/>
      </c>
      <c r="V378" s="19" t="str">
        <f>IF(DetailsTable[[#This Row],[Age]]&lt;&gt;"", VLOOKUP(ROUNDDOWN(DetailsTable[[#This Row],[Age]],-1)+1,AgeBandBasedDetails[[Start Age]:[Age Band]],3,FALSE),"")</f>
        <v/>
      </c>
    </row>
    <row r="379" spans="1:22" x14ac:dyDescent="0.25">
      <c r="A379" s="6" t="str">
        <f>IF(DetailsTable[[#This Row],[Person Name]]&lt;&gt;"",A378+1,"")</f>
        <v/>
      </c>
      <c r="B379" s="3"/>
      <c r="C379" s="3"/>
      <c r="D379" s="16"/>
      <c r="E379" s="3"/>
      <c r="F379" s="16"/>
      <c r="G379" s="16"/>
      <c r="H379" s="16"/>
      <c r="I379" s="16"/>
      <c r="J379" s="16"/>
      <c r="K379" s="16"/>
      <c r="L379" s="46"/>
      <c r="M379" s="40" t="str">
        <f>IF(DetailsTable[[#This Row],[Positive Date]]&lt;&gt;"", IF(DetailsTable[[#This Row],[Recovered Date]]="",IF(DetailsTable[[#This Row],[Deceased Date]]="","Yes","No"),"No"),"")</f>
        <v/>
      </c>
      <c r="N379" s="50" t="str">
        <f>IF(DetailsTable[[#This Row],[Flat No.]]&lt;&gt;"", VLOOKUP(DetailsTable[[#This Row],[Flat No.]],FlatsMappingTable[],4,FALSE),"")</f>
        <v/>
      </c>
      <c r="O379" s="22" t="str">
        <f>IF(DetailsTable[[#This Row],[Flat No.]]&lt;&gt;"", VLOOKUP(DetailsTable[[#This Row],[Flat No.]],FlatsMappingTable[],2,FALSE),"")</f>
        <v/>
      </c>
      <c r="P379" s="22" t="str">
        <f>IF(DetailsTable[[#This Row],[Flat No.]]&lt;&gt;"", VLOOKUP(DetailsTable[[#This Row],[Flat No.]],FlatsMappingTable[],3,FALSE),"")</f>
        <v/>
      </c>
      <c r="Q379" s="22" t="str">
        <f>IF(DetailsTable[[#This Row],[DOB]]&lt;&gt;"",IF(DetailsTable[[#This Row],[Positive Date]]&lt;&gt;"",DATEDIF(DetailsTable[[#This Row],[DOB]],DetailsTable[[#This Row],[Positive Date]],"Y"),""),"")</f>
        <v/>
      </c>
      <c r="R379" s="22" t="str">
        <f>IF(DetailsTable[[#This Row],[Positive Date]]&lt;&gt;"",YEAR(DetailsTable[[#This Row],[Positive Date]]),"")</f>
        <v/>
      </c>
      <c r="S379" s="19" t="str">
        <f>TEXT(IF(DetailsTable[[#This Row],[Positive Date]]&lt;&gt;"",MONTH(DetailsTable[[#This Row],[Positive Date]])*28,""),"mmm")</f>
        <v/>
      </c>
      <c r="T379" s="19" t="str">
        <f>IF(DetailsTable[[#This Row],[Month]]&lt;&gt;"", _xlfn.CONCAT(DetailsTable[[#This Row],[Month]],"-",DetailsTable[[#This Row],[Year]]),"")</f>
        <v/>
      </c>
      <c r="U379" s="19" t="str">
        <f>IF(DetailsTable[[#This Row],[Positive Date]]&lt;&gt;"",IF(DetailsTable[[#This Row],[Recovered Date]]&lt;&gt;"",DATEDIF(DetailsTable[[#This Row],[Positive Date]],DetailsTable[[#This Row],[Recovered Date]],"D"),""),"")</f>
        <v/>
      </c>
      <c r="V379" s="19" t="str">
        <f>IF(DetailsTable[[#This Row],[Age]]&lt;&gt;"", VLOOKUP(ROUNDDOWN(DetailsTable[[#This Row],[Age]],-1)+1,AgeBandBasedDetails[[Start Age]:[Age Band]],3,FALSE),"")</f>
        <v/>
      </c>
    </row>
    <row r="380" spans="1:22" x14ac:dyDescent="0.25">
      <c r="A380" s="6" t="str">
        <f>IF(DetailsTable[[#This Row],[Person Name]]&lt;&gt;"",A379+1,"")</f>
        <v/>
      </c>
      <c r="B380" s="3"/>
      <c r="C380" s="3"/>
      <c r="D380" s="16"/>
      <c r="E380" s="3"/>
      <c r="F380" s="16"/>
      <c r="G380" s="16"/>
      <c r="H380" s="16"/>
      <c r="I380" s="16"/>
      <c r="J380" s="16"/>
      <c r="K380" s="16"/>
      <c r="L380" s="46"/>
      <c r="M380" s="40" t="str">
        <f>IF(DetailsTable[[#This Row],[Positive Date]]&lt;&gt;"", IF(DetailsTable[[#This Row],[Recovered Date]]="",IF(DetailsTable[[#This Row],[Deceased Date]]="","Yes","No"),"No"),"")</f>
        <v/>
      </c>
      <c r="N380" s="50" t="str">
        <f>IF(DetailsTable[[#This Row],[Flat No.]]&lt;&gt;"", VLOOKUP(DetailsTable[[#This Row],[Flat No.]],FlatsMappingTable[],4,FALSE),"")</f>
        <v/>
      </c>
      <c r="O380" s="22" t="str">
        <f>IF(DetailsTable[[#This Row],[Flat No.]]&lt;&gt;"", VLOOKUP(DetailsTable[[#This Row],[Flat No.]],FlatsMappingTable[],2,FALSE),"")</f>
        <v/>
      </c>
      <c r="P380" s="22" t="str">
        <f>IF(DetailsTable[[#This Row],[Flat No.]]&lt;&gt;"", VLOOKUP(DetailsTable[[#This Row],[Flat No.]],FlatsMappingTable[],3,FALSE),"")</f>
        <v/>
      </c>
      <c r="Q380" s="22" t="str">
        <f>IF(DetailsTable[[#This Row],[DOB]]&lt;&gt;"",IF(DetailsTable[[#This Row],[Positive Date]]&lt;&gt;"",DATEDIF(DetailsTable[[#This Row],[DOB]],DetailsTable[[#This Row],[Positive Date]],"Y"),""),"")</f>
        <v/>
      </c>
      <c r="R380" s="22" t="str">
        <f>IF(DetailsTable[[#This Row],[Positive Date]]&lt;&gt;"",YEAR(DetailsTable[[#This Row],[Positive Date]]),"")</f>
        <v/>
      </c>
      <c r="S380" s="19" t="str">
        <f>TEXT(IF(DetailsTable[[#This Row],[Positive Date]]&lt;&gt;"",MONTH(DetailsTable[[#This Row],[Positive Date]])*28,""),"mmm")</f>
        <v/>
      </c>
      <c r="T380" s="19" t="str">
        <f>IF(DetailsTable[[#This Row],[Month]]&lt;&gt;"", _xlfn.CONCAT(DetailsTable[[#This Row],[Month]],"-",DetailsTable[[#This Row],[Year]]),"")</f>
        <v/>
      </c>
      <c r="U380" s="19" t="str">
        <f>IF(DetailsTable[[#This Row],[Positive Date]]&lt;&gt;"",IF(DetailsTable[[#This Row],[Recovered Date]]&lt;&gt;"",DATEDIF(DetailsTable[[#This Row],[Positive Date]],DetailsTable[[#This Row],[Recovered Date]],"D"),""),"")</f>
        <v/>
      </c>
      <c r="V380" s="19" t="str">
        <f>IF(DetailsTable[[#This Row],[Age]]&lt;&gt;"", VLOOKUP(ROUNDDOWN(DetailsTable[[#This Row],[Age]],-1)+1,AgeBandBasedDetails[[Start Age]:[Age Band]],3,FALSE),"")</f>
        <v/>
      </c>
    </row>
    <row r="381" spans="1:22" x14ac:dyDescent="0.25">
      <c r="A381" s="6" t="str">
        <f>IF(DetailsTable[[#This Row],[Person Name]]&lt;&gt;"",A380+1,"")</f>
        <v/>
      </c>
      <c r="B381" s="3"/>
      <c r="C381" s="3"/>
      <c r="D381" s="16"/>
      <c r="E381" s="3"/>
      <c r="F381" s="16"/>
      <c r="G381" s="16"/>
      <c r="H381" s="16"/>
      <c r="I381" s="16"/>
      <c r="J381" s="16"/>
      <c r="K381" s="16"/>
      <c r="L381" s="46"/>
      <c r="M381" s="40" t="str">
        <f>IF(DetailsTable[[#This Row],[Positive Date]]&lt;&gt;"", IF(DetailsTable[[#This Row],[Recovered Date]]="",IF(DetailsTable[[#This Row],[Deceased Date]]="","Yes","No"),"No"),"")</f>
        <v/>
      </c>
      <c r="N381" s="50" t="str">
        <f>IF(DetailsTable[[#This Row],[Flat No.]]&lt;&gt;"", VLOOKUP(DetailsTable[[#This Row],[Flat No.]],FlatsMappingTable[],4,FALSE),"")</f>
        <v/>
      </c>
      <c r="O381" s="22" t="str">
        <f>IF(DetailsTable[[#This Row],[Flat No.]]&lt;&gt;"", VLOOKUP(DetailsTable[[#This Row],[Flat No.]],FlatsMappingTable[],2,FALSE),"")</f>
        <v/>
      </c>
      <c r="P381" s="22" t="str">
        <f>IF(DetailsTable[[#This Row],[Flat No.]]&lt;&gt;"", VLOOKUP(DetailsTable[[#This Row],[Flat No.]],FlatsMappingTable[],3,FALSE),"")</f>
        <v/>
      </c>
      <c r="Q381" s="22" t="str">
        <f>IF(DetailsTable[[#This Row],[DOB]]&lt;&gt;"",IF(DetailsTable[[#This Row],[Positive Date]]&lt;&gt;"",DATEDIF(DetailsTable[[#This Row],[DOB]],DetailsTable[[#This Row],[Positive Date]],"Y"),""),"")</f>
        <v/>
      </c>
      <c r="R381" s="22" t="str">
        <f>IF(DetailsTable[[#This Row],[Positive Date]]&lt;&gt;"",YEAR(DetailsTable[[#This Row],[Positive Date]]),"")</f>
        <v/>
      </c>
      <c r="S381" s="19" t="str">
        <f>TEXT(IF(DetailsTable[[#This Row],[Positive Date]]&lt;&gt;"",MONTH(DetailsTable[[#This Row],[Positive Date]])*28,""),"mmm")</f>
        <v/>
      </c>
      <c r="T381" s="19" t="str">
        <f>IF(DetailsTable[[#This Row],[Month]]&lt;&gt;"", _xlfn.CONCAT(DetailsTable[[#This Row],[Month]],"-",DetailsTable[[#This Row],[Year]]),"")</f>
        <v/>
      </c>
      <c r="U381" s="19" t="str">
        <f>IF(DetailsTable[[#This Row],[Positive Date]]&lt;&gt;"",IF(DetailsTable[[#This Row],[Recovered Date]]&lt;&gt;"",DATEDIF(DetailsTable[[#This Row],[Positive Date]],DetailsTable[[#This Row],[Recovered Date]],"D"),""),"")</f>
        <v/>
      </c>
      <c r="V381" s="19" t="str">
        <f>IF(DetailsTable[[#This Row],[Age]]&lt;&gt;"", VLOOKUP(ROUNDDOWN(DetailsTable[[#This Row],[Age]],-1)+1,AgeBandBasedDetails[[Start Age]:[Age Band]],3,FALSE),"")</f>
        <v/>
      </c>
    </row>
    <row r="382" spans="1:22" x14ac:dyDescent="0.25">
      <c r="A382" s="6" t="str">
        <f>IF(DetailsTable[[#This Row],[Person Name]]&lt;&gt;"",A381+1,"")</f>
        <v/>
      </c>
      <c r="B382" s="3"/>
      <c r="C382" s="3"/>
      <c r="D382" s="16"/>
      <c r="E382" s="3"/>
      <c r="F382" s="16"/>
      <c r="G382" s="16"/>
      <c r="H382" s="16"/>
      <c r="I382" s="16"/>
      <c r="J382" s="16"/>
      <c r="K382" s="16"/>
      <c r="L382" s="46"/>
      <c r="M382" s="40" t="str">
        <f>IF(DetailsTable[[#This Row],[Positive Date]]&lt;&gt;"", IF(DetailsTable[[#This Row],[Recovered Date]]="",IF(DetailsTable[[#This Row],[Deceased Date]]="","Yes","No"),"No"),"")</f>
        <v/>
      </c>
      <c r="N382" s="50" t="str">
        <f>IF(DetailsTable[[#This Row],[Flat No.]]&lt;&gt;"", VLOOKUP(DetailsTable[[#This Row],[Flat No.]],FlatsMappingTable[],4,FALSE),"")</f>
        <v/>
      </c>
      <c r="O382" s="22" t="str">
        <f>IF(DetailsTable[[#This Row],[Flat No.]]&lt;&gt;"", VLOOKUP(DetailsTable[[#This Row],[Flat No.]],FlatsMappingTable[],2,FALSE),"")</f>
        <v/>
      </c>
      <c r="P382" s="22" t="str">
        <f>IF(DetailsTable[[#This Row],[Flat No.]]&lt;&gt;"", VLOOKUP(DetailsTable[[#This Row],[Flat No.]],FlatsMappingTable[],3,FALSE),"")</f>
        <v/>
      </c>
      <c r="Q382" s="22" t="str">
        <f>IF(DetailsTable[[#This Row],[DOB]]&lt;&gt;"",IF(DetailsTable[[#This Row],[Positive Date]]&lt;&gt;"",DATEDIF(DetailsTable[[#This Row],[DOB]],DetailsTable[[#This Row],[Positive Date]],"Y"),""),"")</f>
        <v/>
      </c>
      <c r="R382" s="22" t="str">
        <f>IF(DetailsTable[[#This Row],[Positive Date]]&lt;&gt;"",YEAR(DetailsTable[[#This Row],[Positive Date]]),"")</f>
        <v/>
      </c>
      <c r="S382" s="19" t="str">
        <f>TEXT(IF(DetailsTable[[#This Row],[Positive Date]]&lt;&gt;"",MONTH(DetailsTable[[#This Row],[Positive Date]])*28,""),"mmm")</f>
        <v/>
      </c>
      <c r="T382" s="19" t="str">
        <f>IF(DetailsTable[[#This Row],[Month]]&lt;&gt;"", _xlfn.CONCAT(DetailsTable[[#This Row],[Month]],"-",DetailsTable[[#This Row],[Year]]),"")</f>
        <v/>
      </c>
      <c r="U382" s="19" t="str">
        <f>IF(DetailsTable[[#This Row],[Positive Date]]&lt;&gt;"",IF(DetailsTable[[#This Row],[Recovered Date]]&lt;&gt;"",DATEDIF(DetailsTable[[#This Row],[Positive Date]],DetailsTable[[#This Row],[Recovered Date]],"D"),""),"")</f>
        <v/>
      </c>
      <c r="V382" s="19" t="str">
        <f>IF(DetailsTable[[#This Row],[Age]]&lt;&gt;"", VLOOKUP(ROUNDDOWN(DetailsTable[[#This Row],[Age]],-1)+1,AgeBandBasedDetails[[Start Age]:[Age Band]],3,FALSE),"")</f>
        <v/>
      </c>
    </row>
    <row r="383" spans="1:22" x14ac:dyDescent="0.25">
      <c r="A383" s="6" t="str">
        <f>IF(DetailsTable[[#This Row],[Person Name]]&lt;&gt;"",A382+1,"")</f>
        <v/>
      </c>
      <c r="B383" s="3"/>
      <c r="C383" s="3"/>
      <c r="D383" s="16"/>
      <c r="E383" s="3"/>
      <c r="F383" s="16"/>
      <c r="G383" s="16"/>
      <c r="H383" s="16"/>
      <c r="I383" s="16"/>
      <c r="J383" s="16"/>
      <c r="K383" s="16"/>
      <c r="L383" s="46"/>
      <c r="M383" s="40" t="str">
        <f>IF(DetailsTable[[#This Row],[Positive Date]]&lt;&gt;"", IF(DetailsTable[[#This Row],[Recovered Date]]="",IF(DetailsTable[[#This Row],[Deceased Date]]="","Yes","No"),"No"),"")</f>
        <v/>
      </c>
      <c r="N383" s="50" t="str">
        <f>IF(DetailsTable[[#This Row],[Flat No.]]&lt;&gt;"", VLOOKUP(DetailsTable[[#This Row],[Flat No.]],FlatsMappingTable[],4,FALSE),"")</f>
        <v/>
      </c>
      <c r="O383" s="22" t="str">
        <f>IF(DetailsTable[[#This Row],[Flat No.]]&lt;&gt;"", VLOOKUP(DetailsTable[[#This Row],[Flat No.]],FlatsMappingTable[],2,FALSE),"")</f>
        <v/>
      </c>
      <c r="P383" s="22" t="str">
        <f>IF(DetailsTable[[#This Row],[Flat No.]]&lt;&gt;"", VLOOKUP(DetailsTable[[#This Row],[Flat No.]],FlatsMappingTable[],3,FALSE),"")</f>
        <v/>
      </c>
      <c r="Q383" s="22" t="str">
        <f>IF(DetailsTable[[#This Row],[DOB]]&lt;&gt;"",IF(DetailsTable[[#This Row],[Positive Date]]&lt;&gt;"",DATEDIF(DetailsTable[[#This Row],[DOB]],DetailsTable[[#This Row],[Positive Date]],"Y"),""),"")</f>
        <v/>
      </c>
      <c r="R383" s="22" t="str">
        <f>IF(DetailsTable[[#This Row],[Positive Date]]&lt;&gt;"",YEAR(DetailsTable[[#This Row],[Positive Date]]),"")</f>
        <v/>
      </c>
      <c r="S383" s="19" t="str">
        <f>TEXT(IF(DetailsTable[[#This Row],[Positive Date]]&lt;&gt;"",MONTH(DetailsTable[[#This Row],[Positive Date]])*28,""),"mmm")</f>
        <v/>
      </c>
      <c r="T383" s="19" t="str">
        <f>IF(DetailsTable[[#This Row],[Month]]&lt;&gt;"", _xlfn.CONCAT(DetailsTable[[#This Row],[Month]],"-",DetailsTable[[#This Row],[Year]]),"")</f>
        <v/>
      </c>
      <c r="U383" s="19" t="str">
        <f>IF(DetailsTable[[#This Row],[Positive Date]]&lt;&gt;"",IF(DetailsTable[[#This Row],[Recovered Date]]&lt;&gt;"",DATEDIF(DetailsTable[[#This Row],[Positive Date]],DetailsTable[[#This Row],[Recovered Date]],"D"),""),"")</f>
        <v/>
      </c>
      <c r="V383" s="19" t="str">
        <f>IF(DetailsTable[[#This Row],[Age]]&lt;&gt;"", VLOOKUP(ROUNDDOWN(DetailsTable[[#This Row],[Age]],-1)+1,AgeBandBasedDetails[[Start Age]:[Age Band]],3,FALSE),"")</f>
        <v/>
      </c>
    </row>
    <row r="384" spans="1:22" x14ac:dyDescent="0.25">
      <c r="A384" s="6" t="str">
        <f>IF(DetailsTable[[#This Row],[Person Name]]&lt;&gt;"",A383+1,"")</f>
        <v/>
      </c>
      <c r="B384" s="3"/>
      <c r="C384" s="3"/>
      <c r="D384" s="16"/>
      <c r="E384" s="3"/>
      <c r="F384" s="16"/>
      <c r="G384" s="16"/>
      <c r="H384" s="16"/>
      <c r="I384" s="16"/>
      <c r="J384" s="16"/>
      <c r="K384" s="16"/>
      <c r="L384" s="46"/>
      <c r="M384" s="40" t="str">
        <f>IF(DetailsTable[[#This Row],[Positive Date]]&lt;&gt;"", IF(DetailsTable[[#This Row],[Recovered Date]]="",IF(DetailsTable[[#This Row],[Deceased Date]]="","Yes","No"),"No"),"")</f>
        <v/>
      </c>
      <c r="N384" s="50" t="str">
        <f>IF(DetailsTable[[#This Row],[Flat No.]]&lt;&gt;"", VLOOKUP(DetailsTable[[#This Row],[Flat No.]],FlatsMappingTable[],4,FALSE),"")</f>
        <v/>
      </c>
      <c r="O384" s="22" t="str">
        <f>IF(DetailsTable[[#This Row],[Flat No.]]&lt;&gt;"", VLOOKUP(DetailsTable[[#This Row],[Flat No.]],FlatsMappingTable[],2,FALSE),"")</f>
        <v/>
      </c>
      <c r="P384" s="22" t="str">
        <f>IF(DetailsTable[[#This Row],[Flat No.]]&lt;&gt;"", VLOOKUP(DetailsTable[[#This Row],[Flat No.]],FlatsMappingTable[],3,FALSE),"")</f>
        <v/>
      </c>
      <c r="Q384" s="22" t="str">
        <f>IF(DetailsTable[[#This Row],[DOB]]&lt;&gt;"",IF(DetailsTable[[#This Row],[Positive Date]]&lt;&gt;"",DATEDIF(DetailsTable[[#This Row],[DOB]],DetailsTable[[#This Row],[Positive Date]],"Y"),""),"")</f>
        <v/>
      </c>
      <c r="R384" s="22" t="str">
        <f>IF(DetailsTable[[#This Row],[Positive Date]]&lt;&gt;"",YEAR(DetailsTable[[#This Row],[Positive Date]]),"")</f>
        <v/>
      </c>
      <c r="S384" s="19" t="str">
        <f>TEXT(IF(DetailsTable[[#This Row],[Positive Date]]&lt;&gt;"",MONTH(DetailsTable[[#This Row],[Positive Date]])*28,""),"mmm")</f>
        <v/>
      </c>
      <c r="T384" s="19" t="str">
        <f>IF(DetailsTable[[#This Row],[Month]]&lt;&gt;"", _xlfn.CONCAT(DetailsTable[[#This Row],[Month]],"-",DetailsTable[[#This Row],[Year]]),"")</f>
        <v/>
      </c>
      <c r="U384" s="19" t="str">
        <f>IF(DetailsTable[[#This Row],[Positive Date]]&lt;&gt;"",IF(DetailsTable[[#This Row],[Recovered Date]]&lt;&gt;"",DATEDIF(DetailsTable[[#This Row],[Positive Date]],DetailsTable[[#This Row],[Recovered Date]],"D"),""),"")</f>
        <v/>
      </c>
      <c r="V384" s="19" t="str">
        <f>IF(DetailsTable[[#This Row],[Age]]&lt;&gt;"", VLOOKUP(ROUNDDOWN(DetailsTable[[#This Row],[Age]],-1)+1,AgeBandBasedDetails[[Start Age]:[Age Band]],3,FALSE),"")</f>
        <v/>
      </c>
    </row>
    <row r="385" spans="1:22" x14ac:dyDescent="0.25">
      <c r="A385" s="6" t="str">
        <f>IF(DetailsTable[[#This Row],[Person Name]]&lt;&gt;"",A384+1,"")</f>
        <v/>
      </c>
      <c r="B385" s="3"/>
      <c r="C385" s="3"/>
      <c r="D385" s="16"/>
      <c r="E385" s="3"/>
      <c r="F385" s="16"/>
      <c r="G385" s="16"/>
      <c r="H385" s="16"/>
      <c r="I385" s="16"/>
      <c r="J385" s="16"/>
      <c r="K385" s="16"/>
      <c r="L385" s="46"/>
      <c r="M385" s="40" t="str">
        <f>IF(DetailsTable[[#This Row],[Positive Date]]&lt;&gt;"", IF(DetailsTable[[#This Row],[Recovered Date]]="",IF(DetailsTable[[#This Row],[Deceased Date]]="","Yes","No"),"No"),"")</f>
        <v/>
      </c>
      <c r="N385" s="50" t="str">
        <f>IF(DetailsTable[[#This Row],[Flat No.]]&lt;&gt;"", VLOOKUP(DetailsTable[[#This Row],[Flat No.]],FlatsMappingTable[],4,FALSE),"")</f>
        <v/>
      </c>
      <c r="O385" s="22" t="str">
        <f>IF(DetailsTable[[#This Row],[Flat No.]]&lt;&gt;"", VLOOKUP(DetailsTable[[#This Row],[Flat No.]],FlatsMappingTable[],2,FALSE),"")</f>
        <v/>
      </c>
      <c r="P385" s="22" t="str">
        <f>IF(DetailsTable[[#This Row],[Flat No.]]&lt;&gt;"", VLOOKUP(DetailsTable[[#This Row],[Flat No.]],FlatsMappingTable[],3,FALSE),"")</f>
        <v/>
      </c>
      <c r="Q385" s="22" t="str">
        <f>IF(DetailsTable[[#This Row],[DOB]]&lt;&gt;"",IF(DetailsTable[[#This Row],[Positive Date]]&lt;&gt;"",DATEDIF(DetailsTable[[#This Row],[DOB]],DetailsTable[[#This Row],[Positive Date]],"Y"),""),"")</f>
        <v/>
      </c>
      <c r="R385" s="22" t="str">
        <f>IF(DetailsTable[[#This Row],[Positive Date]]&lt;&gt;"",YEAR(DetailsTable[[#This Row],[Positive Date]]),"")</f>
        <v/>
      </c>
      <c r="S385" s="19" t="str">
        <f>TEXT(IF(DetailsTable[[#This Row],[Positive Date]]&lt;&gt;"",MONTH(DetailsTable[[#This Row],[Positive Date]])*28,""),"mmm")</f>
        <v/>
      </c>
      <c r="T385" s="19" t="str">
        <f>IF(DetailsTable[[#This Row],[Month]]&lt;&gt;"", _xlfn.CONCAT(DetailsTable[[#This Row],[Month]],"-",DetailsTable[[#This Row],[Year]]),"")</f>
        <v/>
      </c>
      <c r="U385" s="19" t="str">
        <f>IF(DetailsTable[[#This Row],[Positive Date]]&lt;&gt;"",IF(DetailsTable[[#This Row],[Recovered Date]]&lt;&gt;"",DATEDIF(DetailsTable[[#This Row],[Positive Date]],DetailsTable[[#This Row],[Recovered Date]],"D"),""),"")</f>
        <v/>
      </c>
      <c r="V385" s="19" t="str">
        <f>IF(DetailsTable[[#This Row],[Age]]&lt;&gt;"", VLOOKUP(ROUNDDOWN(DetailsTable[[#This Row],[Age]],-1)+1,AgeBandBasedDetails[[Start Age]:[Age Band]],3,FALSE),"")</f>
        <v/>
      </c>
    </row>
    <row r="386" spans="1:22" x14ac:dyDescent="0.25">
      <c r="A386" s="6" t="str">
        <f>IF(DetailsTable[[#This Row],[Person Name]]&lt;&gt;"",A385+1,"")</f>
        <v/>
      </c>
      <c r="B386" s="3"/>
      <c r="C386" s="3"/>
      <c r="D386" s="16"/>
      <c r="E386" s="3"/>
      <c r="F386" s="16"/>
      <c r="G386" s="16"/>
      <c r="H386" s="16"/>
      <c r="I386" s="16"/>
      <c r="J386" s="16"/>
      <c r="K386" s="16"/>
      <c r="L386" s="46"/>
      <c r="M386" s="40" t="str">
        <f>IF(DetailsTable[[#This Row],[Positive Date]]&lt;&gt;"", IF(DetailsTable[[#This Row],[Recovered Date]]="",IF(DetailsTable[[#This Row],[Deceased Date]]="","Yes","No"),"No"),"")</f>
        <v/>
      </c>
      <c r="N386" s="50" t="str">
        <f>IF(DetailsTable[[#This Row],[Flat No.]]&lt;&gt;"", VLOOKUP(DetailsTable[[#This Row],[Flat No.]],FlatsMappingTable[],4,FALSE),"")</f>
        <v/>
      </c>
      <c r="O386" s="22" t="str">
        <f>IF(DetailsTable[[#This Row],[Flat No.]]&lt;&gt;"", VLOOKUP(DetailsTable[[#This Row],[Flat No.]],FlatsMappingTable[],2,FALSE),"")</f>
        <v/>
      </c>
      <c r="P386" s="22" t="str">
        <f>IF(DetailsTable[[#This Row],[Flat No.]]&lt;&gt;"", VLOOKUP(DetailsTable[[#This Row],[Flat No.]],FlatsMappingTable[],3,FALSE),"")</f>
        <v/>
      </c>
      <c r="Q386" s="22" t="str">
        <f>IF(DetailsTable[[#This Row],[DOB]]&lt;&gt;"",IF(DetailsTable[[#This Row],[Positive Date]]&lt;&gt;"",DATEDIF(DetailsTable[[#This Row],[DOB]],DetailsTable[[#This Row],[Positive Date]],"Y"),""),"")</f>
        <v/>
      </c>
      <c r="R386" s="22" t="str">
        <f>IF(DetailsTable[[#This Row],[Positive Date]]&lt;&gt;"",YEAR(DetailsTable[[#This Row],[Positive Date]]),"")</f>
        <v/>
      </c>
      <c r="S386" s="19" t="str">
        <f>TEXT(IF(DetailsTable[[#This Row],[Positive Date]]&lt;&gt;"",MONTH(DetailsTable[[#This Row],[Positive Date]])*28,""),"mmm")</f>
        <v/>
      </c>
      <c r="T386" s="19" t="str">
        <f>IF(DetailsTable[[#This Row],[Month]]&lt;&gt;"", _xlfn.CONCAT(DetailsTable[[#This Row],[Month]],"-",DetailsTable[[#This Row],[Year]]),"")</f>
        <v/>
      </c>
      <c r="U386" s="19" t="str">
        <f>IF(DetailsTable[[#This Row],[Positive Date]]&lt;&gt;"",IF(DetailsTable[[#This Row],[Recovered Date]]&lt;&gt;"",DATEDIF(DetailsTable[[#This Row],[Positive Date]],DetailsTable[[#This Row],[Recovered Date]],"D"),""),"")</f>
        <v/>
      </c>
      <c r="V386" s="19" t="str">
        <f>IF(DetailsTable[[#This Row],[Age]]&lt;&gt;"", VLOOKUP(ROUNDDOWN(DetailsTable[[#This Row],[Age]],-1)+1,AgeBandBasedDetails[[Start Age]:[Age Band]],3,FALSE),"")</f>
        <v/>
      </c>
    </row>
    <row r="387" spans="1:22" x14ac:dyDescent="0.25">
      <c r="A387" s="6" t="str">
        <f>IF(DetailsTable[[#This Row],[Person Name]]&lt;&gt;"",A386+1,"")</f>
        <v/>
      </c>
      <c r="B387" s="3"/>
      <c r="C387" s="3"/>
      <c r="D387" s="16"/>
      <c r="E387" s="3"/>
      <c r="F387" s="16"/>
      <c r="G387" s="16"/>
      <c r="H387" s="16"/>
      <c r="I387" s="16"/>
      <c r="J387" s="16"/>
      <c r="K387" s="16"/>
      <c r="L387" s="46"/>
      <c r="M387" s="40" t="str">
        <f>IF(DetailsTable[[#This Row],[Positive Date]]&lt;&gt;"", IF(DetailsTable[[#This Row],[Recovered Date]]="",IF(DetailsTable[[#This Row],[Deceased Date]]="","Yes","No"),"No"),"")</f>
        <v/>
      </c>
      <c r="N387" s="50" t="str">
        <f>IF(DetailsTable[[#This Row],[Flat No.]]&lt;&gt;"", VLOOKUP(DetailsTable[[#This Row],[Flat No.]],FlatsMappingTable[],4,FALSE),"")</f>
        <v/>
      </c>
      <c r="O387" s="22" t="str">
        <f>IF(DetailsTable[[#This Row],[Flat No.]]&lt;&gt;"", VLOOKUP(DetailsTable[[#This Row],[Flat No.]],FlatsMappingTable[],2,FALSE),"")</f>
        <v/>
      </c>
      <c r="P387" s="22" t="str">
        <f>IF(DetailsTable[[#This Row],[Flat No.]]&lt;&gt;"", VLOOKUP(DetailsTable[[#This Row],[Flat No.]],FlatsMappingTable[],3,FALSE),"")</f>
        <v/>
      </c>
      <c r="Q387" s="22" t="str">
        <f>IF(DetailsTable[[#This Row],[DOB]]&lt;&gt;"",IF(DetailsTable[[#This Row],[Positive Date]]&lt;&gt;"",DATEDIF(DetailsTable[[#This Row],[DOB]],DetailsTable[[#This Row],[Positive Date]],"Y"),""),"")</f>
        <v/>
      </c>
      <c r="R387" s="22" t="str">
        <f>IF(DetailsTable[[#This Row],[Positive Date]]&lt;&gt;"",YEAR(DetailsTable[[#This Row],[Positive Date]]),"")</f>
        <v/>
      </c>
      <c r="S387" s="19" t="str">
        <f>TEXT(IF(DetailsTable[[#This Row],[Positive Date]]&lt;&gt;"",MONTH(DetailsTable[[#This Row],[Positive Date]])*28,""),"mmm")</f>
        <v/>
      </c>
      <c r="T387" s="19" t="str">
        <f>IF(DetailsTable[[#This Row],[Month]]&lt;&gt;"", _xlfn.CONCAT(DetailsTable[[#This Row],[Month]],"-",DetailsTable[[#This Row],[Year]]),"")</f>
        <v/>
      </c>
      <c r="U387" s="19" t="str">
        <f>IF(DetailsTable[[#This Row],[Positive Date]]&lt;&gt;"",IF(DetailsTable[[#This Row],[Recovered Date]]&lt;&gt;"",DATEDIF(DetailsTable[[#This Row],[Positive Date]],DetailsTable[[#This Row],[Recovered Date]],"D"),""),"")</f>
        <v/>
      </c>
      <c r="V387" s="19" t="str">
        <f>IF(DetailsTable[[#This Row],[Age]]&lt;&gt;"", VLOOKUP(ROUNDDOWN(DetailsTable[[#This Row],[Age]],-1)+1,AgeBandBasedDetails[[Start Age]:[Age Band]],3,FALSE),"")</f>
        <v/>
      </c>
    </row>
    <row r="388" spans="1:22" x14ac:dyDescent="0.25">
      <c r="A388" s="6" t="str">
        <f>IF(DetailsTable[[#This Row],[Person Name]]&lt;&gt;"",A387+1,"")</f>
        <v/>
      </c>
      <c r="B388" s="3"/>
      <c r="C388" s="3"/>
      <c r="D388" s="16"/>
      <c r="E388" s="3"/>
      <c r="F388" s="16"/>
      <c r="G388" s="16"/>
      <c r="H388" s="16"/>
      <c r="I388" s="16"/>
      <c r="J388" s="16"/>
      <c r="K388" s="16"/>
      <c r="L388" s="46"/>
      <c r="M388" s="40" t="str">
        <f>IF(DetailsTable[[#This Row],[Positive Date]]&lt;&gt;"", IF(DetailsTable[[#This Row],[Recovered Date]]="",IF(DetailsTable[[#This Row],[Deceased Date]]="","Yes","No"),"No"),"")</f>
        <v/>
      </c>
      <c r="N388" s="50" t="str">
        <f>IF(DetailsTable[[#This Row],[Flat No.]]&lt;&gt;"", VLOOKUP(DetailsTable[[#This Row],[Flat No.]],FlatsMappingTable[],4,FALSE),"")</f>
        <v/>
      </c>
      <c r="O388" s="22" t="str">
        <f>IF(DetailsTable[[#This Row],[Flat No.]]&lt;&gt;"", VLOOKUP(DetailsTable[[#This Row],[Flat No.]],FlatsMappingTable[],2,FALSE),"")</f>
        <v/>
      </c>
      <c r="P388" s="22" t="str">
        <f>IF(DetailsTable[[#This Row],[Flat No.]]&lt;&gt;"", VLOOKUP(DetailsTable[[#This Row],[Flat No.]],FlatsMappingTable[],3,FALSE),"")</f>
        <v/>
      </c>
      <c r="Q388" s="22" t="str">
        <f>IF(DetailsTable[[#This Row],[DOB]]&lt;&gt;"",IF(DetailsTable[[#This Row],[Positive Date]]&lt;&gt;"",DATEDIF(DetailsTable[[#This Row],[DOB]],DetailsTable[[#This Row],[Positive Date]],"Y"),""),"")</f>
        <v/>
      </c>
      <c r="R388" s="22" t="str">
        <f>IF(DetailsTable[[#This Row],[Positive Date]]&lt;&gt;"",YEAR(DetailsTable[[#This Row],[Positive Date]]),"")</f>
        <v/>
      </c>
      <c r="S388" s="19" t="str">
        <f>TEXT(IF(DetailsTable[[#This Row],[Positive Date]]&lt;&gt;"",MONTH(DetailsTable[[#This Row],[Positive Date]])*28,""),"mmm")</f>
        <v/>
      </c>
      <c r="T388" s="19" t="str">
        <f>IF(DetailsTable[[#This Row],[Month]]&lt;&gt;"", _xlfn.CONCAT(DetailsTable[[#This Row],[Month]],"-",DetailsTable[[#This Row],[Year]]),"")</f>
        <v/>
      </c>
      <c r="U388" s="19" t="str">
        <f>IF(DetailsTable[[#This Row],[Positive Date]]&lt;&gt;"",IF(DetailsTable[[#This Row],[Recovered Date]]&lt;&gt;"",DATEDIF(DetailsTable[[#This Row],[Positive Date]],DetailsTable[[#This Row],[Recovered Date]],"D"),""),"")</f>
        <v/>
      </c>
      <c r="V388" s="19" t="str">
        <f>IF(DetailsTable[[#This Row],[Age]]&lt;&gt;"", VLOOKUP(ROUNDDOWN(DetailsTable[[#This Row],[Age]],-1)+1,AgeBandBasedDetails[[Start Age]:[Age Band]],3,FALSE),"")</f>
        <v/>
      </c>
    </row>
    <row r="389" spans="1:22" x14ac:dyDescent="0.25">
      <c r="A389" s="6" t="str">
        <f>IF(DetailsTable[[#This Row],[Person Name]]&lt;&gt;"",A388+1,"")</f>
        <v/>
      </c>
      <c r="B389" s="3"/>
      <c r="C389" s="3"/>
      <c r="D389" s="16"/>
      <c r="E389" s="3"/>
      <c r="F389" s="16"/>
      <c r="G389" s="16"/>
      <c r="H389" s="16"/>
      <c r="I389" s="16"/>
      <c r="J389" s="16"/>
      <c r="K389" s="16"/>
      <c r="L389" s="46"/>
      <c r="M389" s="40" t="str">
        <f>IF(DetailsTable[[#This Row],[Positive Date]]&lt;&gt;"", IF(DetailsTable[[#This Row],[Recovered Date]]="",IF(DetailsTable[[#This Row],[Deceased Date]]="","Yes","No"),"No"),"")</f>
        <v/>
      </c>
      <c r="N389" s="50" t="str">
        <f>IF(DetailsTable[[#This Row],[Flat No.]]&lt;&gt;"", VLOOKUP(DetailsTable[[#This Row],[Flat No.]],FlatsMappingTable[],4,FALSE),"")</f>
        <v/>
      </c>
      <c r="O389" s="22" t="str">
        <f>IF(DetailsTable[[#This Row],[Flat No.]]&lt;&gt;"", VLOOKUP(DetailsTable[[#This Row],[Flat No.]],FlatsMappingTable[],2,FALSE),"")</f>
        <v/>
      </c>
      <c r="P389" s="22" t="str">
        <f>IF(DetailsTable[[#This Row],[Flat No.]]&lt;&gt;"", VLOOKUP(DetailsTable[[#This Row],[Flat No.]],FlatsMappingTable[],3,FALSE),"")</f>
        <v/>
      </c>
      <c r="Q389" s="22" t="str">
        <f>IF(DetailsTable[[#This Row],[DOB]]&lt;&gt;"",IF(DetailsTable[[#This Row],[Positive Date]]&lt;&gt;"",DATEDIF(DetailsTable[[#This Row],[DOB]],DetailsTable[[#This Row],[Positive Date]],"Y"),""),"")</f>
        <v/>
      </c>
      <c r="R389" s="22" t="str">
        <f>IF(DetailsTable[[#This Row],[Positive Date]]&lt;&gt;"",YEAR(DetailsTable[[#This Row],[Positive Date]]),"")</f>
        <v/>
      </c>
      <c r="S389" s="19" t="str">
        <f>TEXT(IF(DetailsTable[[#This Row],[Positive Date]]&lt;&gt;"",MONTH(DetailsTable[[#This Row],[Positive Date]])*28,""),"mmm")</f>
        <v/>
      </c>
      <c r="T389" s="19" t="str">
        <f>IF(DetailsTable[[#This Row],[Month]]&lt;&gt;"", _xlfn.CONCAT(DetailsTable[[#This Row],[Month]],"-",DetailsTable[[#This Row],[Year]]),"")</f>
        <v/>
      </c>
      <c r="U389" s="19" t="str">
        <f>IF(DetailsTable[[#This Row],[Positive Date]]&lt;&gt;"",IF(DetailsTable[[#This Row],[Recovered Date]]&lt;&gt;"",DATEDIF(DetailsTable[[#This Row],[Positive Date]],DetailsTable[[#This Row],[Recovered Date]],"D"),""),"")</f>
        <v/>
      </c>
      <c r="V389" s="19" t="str">
        <f>IF(DetailsTable[[#This Row],[Age]]&lt;&gt;"", VLOOKUP(ROUNDDOWN(DetailsTable[[#This Row],[Age]],-1)+1,AgeBandBasedDetails[[Start Age]:[Age Band]],3,FALSE),"")</f>
        <v/>
      </c>
    </row>
    <row r="390" spans="1:22" x14ac:dyDescent="0.25">
      <c r="A390" s="6" t="str">
        <f>IF(DetailsTable[[#This Row],[Person Name]]&lt;&gt;"",A389+1,"")</f>
        <v/>
      </c>
      <c r="B390" s="3"/>
      <c r="C390" s="3"/>
      <c r="D390" s="16"/>
      <c r="E390" s="3"/>
      <c r="F390" s="16"/>
      <c r="G390" s="16"/>
      <c r="H390" s="16"/>
      <c r="I390" s="16"/>
      <c r="J390" s="16"/>
      <c r="K390" s="16"/>
      <c r="L390" s="46"/>
      <c r="M390" s="40" t="str">
        <f>IF(DetailsTable[[#This Row],[Positive Date]]&lt;&gt;"", IF(DetailsTable[[#This Row],[Recovered Date]]="",IF(DetailsTable[[#This Row],[Deceased Date]]="","Yes","No"),"No"),"")</f>
        <v/>
      </c>
      <c r="N390" s="50" t="str">
        <f>IF(DetailsTable[[#This Row],[Flat No.]]&lt;&gt;"", VLOOKUP(DetailsTable[[#This Row],[Flat No.]],FlatsMappingTable[],4,FALSE),"")</f>
        <v/>
      </c>
      <c r="O390" s="22" t="str">
        <f>IF(DetailsTable[[#This Row],[Flat No.]]&lt;&gt;"", VLOOKUP(DetailsTable[[#This Row],[Flat No.]],FlatsMappingTable[],2,FALSE),"")</f>
        <v/>
      </c>
      <c r="P390" s="22" t="str">
        <f>IF(DetailsTable[[#This Row],[Flat No.]]&lt;&gt;"", VLOOKUP(DetailsTable[[#This Row],[Flat No.]],FlatsMappingTable[],3,FALSE),"")</f>
        <v/>
      </c>
      <c r="Q390" s="22" t="str">
        <f>IF(DetailsTable[[#This Row],[DOB]]&lt;&gt;"",IF(DetailsTable[[#This Row],[Positive Date]]&lt;&gt;"",DATEDIF(DetailsTable[[#This Row],[DOB]],DetailsTable[[#This Row],[Positive Date]],"Y"),""),"")</f>
        <v/>
      </c>
      <c r="R390" s="22" t="str">
        <f>IF(DetailsTable[[#This Row],[Positive Date]]&lt;&gt;"",YEAR(DetailsTable[[#This Row],[Positive Date]]),"")</f>
        <v/>
      </c>
      <c r="S390" s="19" t="str">
        <f>TEXT(IF(DetailsTable[[#This Row],[Positive Date]]&lt;&gt;"",MONTH(DetailsTable[[#This Row],[Positive Date]])*28,""),"mmm")</f>
        <v/>
      </c>
      <c r="T390" s="19" t="str">
        <f>IF(DetailsTable[[#This Row],[Month]]&lt;&gt;"", _xlfn.CONCAT(DetailsTable[[#This Row],[Month]],"-",DetailsTable[[#This Row],[Year]]),"")</f>
        <v/>
      </c>
      <c r="U390" s="19" t="str">
        <f>IF(DetailsTable[[#This Row],[Positive Date]]&lt;&gt;"",IF(DetailsTable[[#This Row],[Recovered Date]]&lt;&gt;"",DATEDIF(DetailsTable[[#This Row],[Positive Date]],DetailsTable[[#This Row],[Recovered Date]],"D"),""),"")</f>
        <v/>
      </c>
      <c r="V390" s="19" t="str">
        <f>IF(DetailsTable[[#This Row],[Age]]&lt;&gt;"", VLOOKUP(ROUNDDOWN(DetailsTable[[#This Row],[Age]],-1)+1,AgeBandBasedDetails[[Start Age]:[Age Band]],3,FALSE),"")</f>
        <v/>
      </c>
    </row>
    <row r="391" spans="1:22" x14ac:dyDescent="0.25">
      <c r="A391" s="6" t="str">
        <f>IF(DetailsTable[[#This Row],[Person Name]]&lt;&gt;"",A390+1,"")</f>
        <v/>
      </c>
      <c r="B391" s="3"/>
      <c r="C391" s="3"/>
      <c r="D391" s="16"/>
      <c r="E391" s="3"/>
      <c r="F391" s="16"/>
      <c r="G391" s="16"/>
      <c r="H391" s="16"/>
      <c r="I391" s="16"/>
      <c r="J391" s="16"/>
      <c r="K391" s="16"/>
      <c r="L391" s="46"/>
      <c r="M391" s="40" t="str">
        <f>IF(DetailsTable[[#This Row],[Positive Date]]&lt;&gt;"", IF(DetailsTable[[#This Row],[Recovered Date]]="",IF(DetailsTable[[#This Row],[Deceased Date]]="","Yes","No"),"No"),"")</f>
        <v/>
      </c>
      <c r="N391" s="50" t="str">
        <f>IF(DetailsTable[[#This Row],[Flat No.]]&lt;&gt;"", VLOOKUP(DetailsTable[[#This Row],[Flat No.]],FlatsMappingTable[],4,FALSE),"")</f>
        <v/>
      </c>
      <c r="O391" s="22" t="str">
        <f>IF(DetailsTable[[#This Row],[Flat No.]]&lt;&gt;"", VLOOKUP(DetailsTable[[#This Row],[Flat No.]],FlatsMappingTable[],2,FALSE),"")</f>
        <v/>
      </c>
      <c r="P391" s="22" t="str">
        <f>IF(DetailsTable[[#This Row],[Flat No.]]&lt;&gt;"", VLOOKUP(DetailsTable[[#This Row],[Flat No.]],FlatsMappingTable[],3,FALSE),"")</f>
        <v/>
      </c>
      <c r="Q391" s="22" t="str">
        <f>IF(DetailsTable[[#This Row],[DOB]]&lt;&gt;"",IF(DetailsTable[[#This Row],[Positive Date]]&lt;&gt;"",DATEDIF(DetailsTable[[#This Row],[DOB]],DetailsTable[[#This Row],[Positive Date]],"Y"),""),"")</f>
        <v/>
      </c>
      <c r="R391" s="22" t="str">
        <f>IF(DetailsTable[[#This Row],[Positive Date]]&lt;&gt;"",YEAR(DetailsTable[[#This Row],[Positive Date]]),"")</f>
        <v/>
      </c>
      <c r="S391" s="19" t="str">
        <f>TEXT(IF(DetailsTable[[#This Row],[Positive Date]]&lt;&gt;"",MONTH(DetailsTable[[#This Row],[Positive Date]])*28,""),"mmm")</f>
        <v/>
      </c>
      <c r="T391" s="19" t="str">
        <f>IF(DetailsTable[[#This Row],[Month]]&lt;&gt;"", _xlfn.CONCAT(DetailsTable[[#This Row],[Month]],"-",DetailsTable[[#This Row],[Year]]),"")</f>
        <v/>
      </c>
      <c r="U391" s="19" t="str">
        <f>IF(DetailsTable[[#This Row],[Positive Date]]&lt;&gt;"",IF(DetailsTable[[#This Row],[Recovered Date]]&lt;&gt;"",DATEDIF(DetailsTable[[#This Row],[Positive Date]],DetailsTable[[#This Row],[Recovered Date]],"D"),""),"")</f>
        <v/>
      </c>
      <c r="V391" s="19" t="str">
        <f>IF(DetailsTable[[#This Row],[Age]]&lt;&gt;"", VLOOKUP(ROUNDDOWN(DetailsTable[[#This Row],[Age]],-1)+1,AgeBandBasedDetails[[Start Age]:[Age Band]],3,FALSE),"")</f>
        <v/>
      </c>
    </row>
    <row r="392" spans="1:22" x14ac:dyDescent="0.25">
      <c r="A392" s="6" t="str">
        <f>IF(DetailsTable[[#This Row],[Person Name]]&lt;&gt;"",A391+1,"")</f>
        <v/>
      </c>
      <c r="B392" s="3"/>
      <c r="C392" s="3"/>
      <c r="D392" s="16"/>
      <c r="E392" s="3"/>
      <c r="F392" s="16"/>
      <c r="G392" s="16"/>
      <c r="H392" s="16"/>
      <c r="I392" s="16"/>
      <c r="J392" s="16"/>
      <c r="K392" s="16"/>
      <c r="L392" s="46"/>
      <c r="M392" s="40" t="str">
        <f>IF(DetailsTable[[#This Row],[Positive Date]]&lt;&gt;"", IF(DetailsTable[[#This Row],[Recovered Date]]="",IF(DetailsTable[[#This Row],[Deceased Date]]="","Yes","No"),"No"),"")</f>
        <v/>
      </c>
      <c r="N392" s="50" t="str">
        <f>IF(DetailsTable[[#This Row],[Flat No.]]&lt;&gt;"", VLOOKUP(DetailsTable[[#This Row],[Flat No.]],FlatsMappingTable[],4,FALSE),"")</f>
        <v/>
      </c>
      <c r="O392" s="22" t="str">
        <f>IF(DetailsTable[[#This Row],[Flat No.]]&lt;&gt;"", VLOOKUP(DetailsTable[[#This Row],[Flat No.]],FlatsMappingTable[],2,FALSE),"")</f>
        <v/>
      </c>
      <c r="P392" s="22" t="str">
        <f>IF(DetailsTable[[#This Row],[Flat No.]]&lt;&gt;"", VLOOKUP(DetailsTable[[#This Row],[Flat No.]],FlatsMappingTable[],3,FALSE),"")</f>
        <v/>
      </c>
      <c r="Q392" s="22" t="str">
        <f>IF(DetailsTable[[#This Row],[DOB]]&lt;&gt;"",IF(DetailsTable[[#This Row],[Positive Date]]&lt;&gt;"",DATEDIF(DetailsTable[[#This Row],[DOB]],DetailsTable[[#This Row],[Positive Date]],"Y"),""),"")</f>
        <v/>
      </c>
      <c r="R392" s="22" t="str">
        <f>IF(DetailsTable[[#This Row],[Positive Date]]&lt;&gt;"",YEAR(DetailsTable[[#This Row],[Positive Date]]),"")</f>
        <v/>
      </c>
      <c r="S392" s="19" t="str">
        <f>TEXT(IF(DetailsTable[[#This Row],[Positive Date]]&lt;&gt;"",MONTH(DetailsTable[[#This Row],[Positive Date]])*28,""),"mmm")</f>
        <v/>
      </c>
      <c r="T392" s="19" t="str">
        <f>IF(DetailsTable[[#This Row],[Month]]&lt;&gt;"", _xlfn.CONCAT(DetailsTable[[#This Row],[Month]],"-",DetailsTable[[#This Row],[Year]]),"")</f>
        <v/>
      </c>
      <c r="U392" s="19" t="str">
        <f>IF(DetailsTable[[#This Row],[Positive Date]]&lt;&gt;"",IF(DetailsTable[[#This Row],[Recovered Date]]&lt;&gt;"",DATEDIF(DetailsTable[[#This Row],[Positive Date]],DetailsTable[[#This Row],[Recovered Date]],"D"),""),"")</f>
        <v/>
      </c>
      <c r="V392" s="19" t="str">
        <f>IF(DetailsTable[[#This Row],[Age]]&lt;&gt;"", VLOOKUP(ROUNDDOWN(DetailsTable[[#This Row],[Age]],-1)+1,AgeBandBasedDetails[[Start Age]:[Age Band]],3,FALSE),"")</f>
        <v/>
      </c>
    </row>
    <row r="393" spans="1:22" x14ac:dyDescent="0.25">
      <c r="A393" s="6" t="str">
        <f>IF(DetailsTable[[#This Row],[Person Name]]&lt;&gt;"",A392+1,"")</f>
        <v/>
      </c>
      <c r="B393" s="3"/>
      <c r="C393" s="3"/>
      <c r="D393" s="16"/>
      <c r="E393" s="3"/>
      <c r="F393" s="16"/>
      <c r="G393" s="16"/>
      <c r="H393" s="16"/>
      <c r="I393" s="16"/>
      <c r="J393" s="16"/>
      <c r="K393" s="16"/>
      <c r="L393" s="46"/>
      <c r="M393" s="40" t="str">
        <f>IF(DetailsTable[[#This Row],[Positive Date]]&lt;&gt;"", IF(DetailsTable[[#This Row],[Recovered Date]]="",IF(DetailsTable[[#This Row],[Deceased Date]]="","Yes","No"),"No"),"")</f>
        <v/>
      </c>
      <c r="N393" s="50" t="str">
        <f>IF(DetailsTable[[#This Row],[Flat No.]]&lt;&gt;"", VLOOKUP(DetailsTable[[#This Row],[Flat No.]],FlatsMappingTable[],4,FALSE),"")</f>
        <v/>
      </c>
      <c r="O393" s="22" t="str">
        <f>IF(DetailsTable[[#This Row],[Flat No.]]&lt;&gt;"", VLOOKUP(DetailsTable[[#This Row],[Flat No.]],FlatsMappingTable[],2,FALSE),"")</f>
        <v/>
      </c>
      <c r="P393" s="22" t="str">
        <f>IF(DetailsTable[[#This Row],[Flat No.]]&lt;&gt;"", VLOOKUP(DetailsTable[[#This Row],[Flat No.]],FlatsMappingTable[],3,FALSE),"")</f>
        <v/>
      </c>
      <c r="Q393" s="22" t="str">
        <f>IF(DetailsTable[[#This Row],[DOB]]&lt;&gt;"",IF(DetailsTable[[#This Row],[Positive Date]]&lt;&gt;"",DATEDIF(DetailsTable[[#This Row],[DOB]],DetailsTable[[#This Row],[Positive Date]],"Y"),""),"")</f>
        <v/>
      </c>
      <c r="R393" s="22" t="str">
        <f>IF(DetailsTable[[#This Row],[Positive Date]]&lt;&gt;"",YEAR(DetailsTable[[#This Row],[Positive Date]]),"")</f>
        <v/>
      </c>
      <c r="S393" s="19" t="str">
        <f>TEXT(IF(DetailsTable[[#This Row],[Positive Date]]&lt;&gt;"",MONTH(DetailsTable[[#This Row],[Positive Date]])*28,""),"mmm")</f>
        <v/>
      </c>
      <c r="T393" s="19" t="str">
        <f>IF(DetailsTable[[#This Row],[Month]]&lt;&gt;"", _xlfn.CONCAT(DetailsTable[[#This Row],[Month]],"-",DetailsTable[[#This Row],[Year]]),"")</f>
        <v/>
      </c>
      <c r="U393" s="19" t="str">
        <f>IF(DetailsTable[[#This Row],[Positive Date]]&lt;&gt;"",IF(DetailsTable[[#This Row],[Recovered Date]]&lt;&gt;"",DATEDIF(DetailsTable[[#This Row],[Positive Date]],DetailsTable[[#This Row],[Recovered Date]],"D"),""),"")</f>
        <v/>
      </c>
      <c r="V393" s="19" t="str">
        <f>IF(DetailsTable[[#This Row],[Age]]&lt;&gt;"", VLOOKUP(ROUNDDOWN(DetailsTable[[#This Row],[Age]],-1)+1,AgeBandBasedDetails[[Start Age]:[Age Band]],3,FALSE),"")</f>
        <v/>
      </c>
    </row>
    <row r="394" spans="1:22" x14ac:dyDescent="0.25">
      <c r="A394" s="6" t="str">
        <f>IF(DetailsTable[[#This Row],[Person Name]]&lt;&gt;"",A393+1,"")</f>
        <v/>
      </c>
      <c r="B394" s="3"/>
      <c r="C394" s="3"/>
      <c r="D394" s="16"/>
      <c r="E394" s="3"/>
      <c r="F394" s="16"/>
      <c r="G394" s="16"/>
      <c r="H394" s="16"/>
      <c r="I394" s="16"/>
      <c r="J394" s="16"/>
      <c r="K394" s="16"/>
      <c r="L394" s="46"/>
      <c r="M394" s="40" t="str">
        <f>IF(DetailsTable[[#This Row],[Positive Date]]&lt;&gt;"", IF(DetailsTable[[#This Row],[Recovered Date]]="",IF(DetailsTable[[#This Row],[Deceased Date]]="","Yes","No"),"No"),"")</f>
        <v/>
      </c>
      <c r="N394" s="50" t="str">
        <f>IF(DetailsTable[[#This Row],[Flat No.]]&lt;&gt;"", VLOOKUP(DetailsTable[[#This Row],[Flat No.]],FlatsMappingTable[],4,FALSE),"")</f>
        <v/>
      </c>
      <c r="O394" s="22" t="str">
        <f>IF(DetailsTable[[#This Row],[Flat No.]]&lt;&gt;"", VLOOKUP(DetailsTable[[#This Row],[Flat No.]],FlatsMappingTable[],2,FALSE),"")</f>
        <v/>
      </c>
      <c r="P394" s="22" t="str">
        <f>IF(DetailsTable[[#This Row],[Flat No.]]&lt;&gt;"", VLOOKUP(DetailsTable[[#This Row],[Flat No.]],FlatsMappingTable[],3,FALSE),"")</f>
        <v/>
      </c>
      <c r="Q394" s="22" t="str">
        <f>IF(DetailsTable[[#This Row],[DOB]]&lt;&gt;"",IF(DetailsTable[[#This Row],[Positive Date]]&lt;&gt;"",DATEDIF(DetailsTable[[#This Row],[DOB]],DetailsTable[[#This Row],[Positive Date]],"Y"),""),"")</f>
        <v/>
      </c>
      <c r="R394" s="22" t="str">
        <f>IF(DetailsTable[[#This Row],[Positive Date]]&lt;&gt;"",YEAR(DetailsTable[[#This Row],[Positive Date]]),"")</f>
        <v/>
      </c>
      <c r="S394" s="19" t="str">
        <f>TEXT(IF(DetailsTable[[#This Row],[Positive Date]]&lt;&gt;"",MONTH(DetailsTable[[#This Row],[Positive Date]])*28,""),"mmm")</f>
        <v/>
      </c>
      <c r="T394" s="19" t="str">
        <f>IF(DetailsTable[[#This Row],[Month]]&lt;&gt;"", _xlfn.CONCAT(DetailsTable[[#This Row],[Month]],"-",DetailsTable[[#This Row],[Year]]),"")</f>
        <v/>
      </c>
      <c r="U394" s="19" t="str">
        <f>IF(DetailsTable[[#This Row],[Positive Date]]&lt;&gt;"",IF(DetailsTable[[#This Row],[Recovered Date]]&lt;&gt;"",DATEDIF(DetailsTable[[#This Row],[Positive Date]],DetailsTable[[#This Row],[Recovered Date]],"D"),""),"")</f>
        <v/>
      </c>
      <c r="V394" s="19" t="str">
        <f>IF(DetailsTable[[#This Row],[Age]]&lt;&gt;"", VLOOKUP(ROUNDDOWN(DetailsTable[[#This Row],[Age]],-1)+1,AgeBandBasedDetails[[Start Age]:[Age Band]],3,FALSE),"")</f>
        <v/>
      </c>
    </row>
    <row r="395" spans="1:22" x14ac:dyDescent="0.25">
      <c r="A395" s="6" t="str">
        <f>IF(DetailsTable[[#This Row],[Person Name]]&lt;&gt;"",A394+1,"")</f>
        <v/>
      </c>
      <c r="B395" s="3"/>
      <c r="C395" s="3"/>
      <c r="D395" s="16"/>
      <c r="E395" s="3"/>
      <c r="F395" s="16"/>
      <c r="G395" s="16"/>
      <c r="H395" s="16"/>
      <c r="I395" s="16"/>
      <c r="J395" s="16"/>
      <c r="K395" s="16"/>
      <c r="L395" s="46"/>
      <c r="M395" s="40" t="str">
        <f>IF(DetailsTable[[#This Row],[Positive Date]]&lt;&gt;"", IF(DetailsTable[[#This Row],[Recovered Date]]="",IF(DetailsTable[[#This Row],[Deceased Date]]="","Yes","No"),"No"),"")</f>
        <v/>
      </c>
      <c r="N395" s="50" t="str">
        <f>IF(DetailsTable[[#This Row],[Flat No.]]&lt;&gt;"", VLOOKUP(DetailsTable[[#This Row],[Flat No.]],FlatsMappingTable[],4,FALSE),"")</f>
        <v/>
      </c>
      <c r="O395" s="22" t="str">
        <f>IF(DetailsTable[[#This Row],[Flat No.]]&lt;&gt;"", VLOOKUP(DetailsTable[[#This Row],[Flat No.]],FlatsMappingTable[],2,FALSE),"")</f>
        <v/>
      </c>
      <c r="P395" s="22" t="str">
        <f>IF(DetailsTable[[#This Row],[Flat No.]]&lt;&gt;"", VLOOKUP(DetailsTable[[#This Row],[Flat No.]],FlatsMappingTable[],3,FALSE),"")</f>
        <v/>
      </c>
      <c r="Q395" s="22" t="str">
        <f>IF(DetailsTable[[#This Row],[DOB]]&lt;&gt;"",IF(DetailsTable[[#This Row],[Positive Date]]&lt;&gt;"",DATEDIF(DetailsTable[[#This Row],[DOB]],DetailsTable[[#This Row],[Positive Date]],"Y"),""),"")</f>
        <v/>
      </c>
      <c r="R395" s="22" t="str">
        <f>IF(DetailsTable[[#This Row],[Positive Date]]&lt;&gt;"",YEAR(DetailsTable[[#This Row],[Positive Date]]),"")</f>
        <v/>
      </c>
      <c r="S395" s="19" t="str">
        <f>TEXT(IF(DetailsTable[[#This Row],[Positive Date]]&lt;&gt;"",MONTH(DetailsTable[[#This Row],[Positive Date]])*28,""),"mmm")</f>
        <v/>
      </c>
      <c r="T395" s="19" t="str">
        <f>IF(DetailsTable[[#This Row],[Month]]&lt;&gt;"", _xlfn.CONCAT(DetailsTable[[#This Row],[Month]],"-",DetailsTable[[#This Row],[Year]]),"")</f>
        <v/>
      </c>
      <c r="U395" s="19" t="str">
        <f>IF(DetailsTable[[#This Row],[Positive Date]]&lt;&gt;"",IF(DetailsTable[[#This Row],[Recovered Date]]&lt;&gt;"",DATEDIF(DetailsTable[[#This Row],[Positive Date]],DetailsTable[[#This Row],[Recovered Date]],"D"),""),"")</f>
        <v/>
      </c>
      <c r="V395" s="19" t="str">
        <f>IF(DetailsTable[[#This Row],[Age]]&lt;&gt;"", VLOOKUP(ROUNDDOWN(DetailsTable[[#This Row],[Age]],-1)+1,AgeBandBasedDetails[[Start Age]:[Age Band]],3,FALSE),"")</f>
        <v/>
      </c>
    </row>
    <row r="396" spans="1:22" x14ac:dyDescent="0.25">
      <c r="A396" s="6" t="str">
        <f>IF(DetailsTable[[#This Row],[Person Name]]&lt;&gt;"",A395+1,"")</f>
        <v/>
      </c>
      <c r="B396" s="3"/>
      <c r="C396" s="3"/>
      <c r="D396" s="16"/>
      <c r="E396" s="3"/>
      <c r="F396" s="16"/>
      <c r="G396" s="16"/>
      <c r="H396" s="16"/>
      <c r="I396" s="16"/>
      <c r="J396" s="16"/>
      <c r="K396" s="16"/>
      <c r="L396" s="46"/>
      <c r="M396" s="40" t="str">
        <f>IF(DetailsTable[[#This Row],[Positive Date]]&lt;&gt;"", IF(DetailsTable[[#This Row],[Recovered Date]]="",IF(DetailsTable[[#This Row],[Deceased Date]]="","Yes","No"),"No"),"")</f>
        <v/>
      </c>
      <c r="N396" s="50" t="str">
        <f>IF(DetailsTable[[#This Row],[Flat No.]]&lt;&gt;"", VLOOKUP(DetailsTable[[#This Row],[Flat No.]],FlatsMappingTable[],4,FALSE),"")</f>
        <v/>
      </c>
      <c r="O396" s="22" t="str">
        <f>IF(DetailsTable[[#This Row],[Flat No.]]&lt;&gt;"", VLOOKUP(DetailsTable[[#This Row],[Flat No.]],FlatsMappingTable[],2,FALSE),"")</f>
        <v/>
      </c>
      <c r="P396" s="22" t="str">
        <f>IF(DetailsTable[[#This Row],[Flat No.]]&lt;&gt;"", VLOOKUP(DetailsTable[[#This Row],[Flat No.]],FlatsMappingTable[],3,FALSE),"")</f>
        <v/>
      </c>
      <c r="Q396" s="22" t="str">
        <f>IF(DetailsTable[[#This Row],[DOB]]&lt;&gt;"",IF(DetailsTable[[#This Row],[Positive Date]]&lt;&gt;"",DATEDIF(DetailsTable[[#This Row],[DOB]],DetailsTable[[#This Row],[Positive Date]],"Y"),""),"")</f>
        <v/>
      </c>
      <c r="R396" s="22" t="str">
        <f>IF(DetailsTable[[#This Row],[Positive Date]]&lt;&gt;"",YEAR(DetailsTable[[#This Row],[Positive Date]]),"")</f>
        <v/>
      </c>
      <c r="S396" s="19" t="str">
        <f>TEXT(IF(DetailsTable[[#This Row],[Positive Date]]&lt;&gt;"",MONTH(DetailsTable[[#This Row],[Positive Date]])*28,""),"mmm")</f>
        <v/>
      </c>
      <c r="T396" s="19" t="str">
        <f>IF(DetailsTable[[#This Row],[Month]]&lt;&gt;"", _xlfn.CONCAT(DetailsTable[[#This Row],[Month]],"-",DetailsTable[[#This Row],[Year]]),"")</f>
        <v/>
      </c>
      <c r="U396" s="19" t="str">
        <f>IF(DetailsTable[[#This Row],[Positive Date]]&lt;&gt;"",IF(DetailsTable[[#This Row],[Recovered Date]]&lt;&gt;"",DATEDIF(DetailsTable[[#This Row],[Positive Date]],DetailsTable[[#This Row],[Recovered Date]],"D"),""),"")</f>
        <v/>
      </c>
      <c r="V396" s="19" t="str">
        <f>IF(DetailsTable[[#This Row],[Age]]&lt;&gt;"", VLOOKUP(ROUNDDOWN(DetailsTable[[#This Row],[Age]],-1)+1,AgeBandBasedDetails[[Start Age]:[Age Band]],3,FALSE),"")</f>
        <v/>
      </c>
    </row>
    <row r="397" spans="1:22" x14ac:dyDescent="0.25">
      <c r="A397" s="6" t="str">
        <f>IF(DetailsTable[[#This Row],[Person Name]]&lt;&gt;"",A396+1,"")</f>
        <v/>
      </c>
      <c r="B397" s="3"/>
      <c r="C397" s="3"/>
      <c r="D397" s="16"/>
      <c r="E397" s="3"/>
      <c r="F397" s="16"/>
      <c r="G397" s="16"/>
      <c r="H397" s="16"/>
      <c r="I397" s="16"/>
      <c r="J397" s="16"/>
      <c r="K397" s="16"/>
      <c r="L397" s="46"/>
      <c r="M397" s="40" t="str">
        <f>IF(DetailsTable[[#This Row],[Positive Date]]&lt;&gt;"", IF(DetailsTable[[#This Row],[Recovered Date]]="",IF(DetailsTable[[#This Row],[Deceased Date]]="","Yes","No"),"No"),"")</f>
        <v/>
      </c>
      <c r="N397" s="50" t="str">
        <f>IF(DetailsTable[[#This Row],[Flat No.]]&lt;&gt;"", VLOOKUP(DetailsTable[[#This Row],[Flat No.]],FlatsMappingTable[],4,FALSE),"")</f>
        <v/>
      </c>
      <c r="O397" s="22" t="str">
        <f>IF(DetailsTable[[#This Row],[Flat No.]]&lt;&gt;"", VLOOKUP(DetailsTable[[#This Row],[Flat No.]],FlatsMappingTable[],2,FALSE),"")</f>
        <v/>
      </c>
      <c r="P397" s="22" t="str">
        <f>IF(DetailsTable[[#This Row],[Flat No.]]&lt;&gt;"", VLOOKUP(DetailsTable[[#This Row],[Flat No.]],FlatsMappingTable[],3,FALSE),"")</f>
        <v/>
      </c>
      <c r="Q397" s="22" t="str">
        <f>IF(DetailsTable[[#This Row],[DOB]]&lt;&gt;"",IF(DetailsTable[[#This Row],[Positive Date]]&lt;&gt;"",DATEDIF(DetailsTable[[#This Row],[DOB]],DetailsTable[[#This Row],[Positive Date]],"Y"),""),"")</f>
        <v/>
      </c>
      <c r="R397" s="22" t="str">
        <f>IF(DetailsTable[[#This Row],[Positive Date]]&lt;&gt;"",YEAR(DetailsTable[[#This Row],[Positive Date]]),"")</f>
        <v/>
      </c>
      <c r="S397" s="19" t="str">
        <f>TEXT(IF(DetailsTable[[#This Row],[Positive Date]]&lt;&gt;"",MONTH(DetailsTable[[#This Row],[Positive Date]])*28,""),"mmm")</f>
        <v/>
      </c>
      <c r="T397" s="19" t="str">
        <f>IF(DetailsTable[[#This Row],[Month]]&lt;&gt;"", _xlfn.CONCAT(DetailsTable[[#This Row],[Month]],"-",DetailsTable[[#This Row],[Year]]),"")</f>
        <v/>
      </c>
      <c r="U397" s="19" t="str">
        <f>IF(DetailsTable[[#This Row],[Positive Date]]&lt;&gt;"",IF(DetailsTable[[#This Row],[Recovered Date]]&lt;&gt;"",DATEDIF(DetailsTable[[#This Row],[Positive Date]],DetailsTable[[#This Row],[Recovered Date]],"D"),""),"")</f>
        <v/>
      </c>
      <c r="V397" s="19" t="str">
        <f>IF(DetailsTable[[#This Row],[Age]]&lt;&gt;"", VLOOKUP(ROUNDDOWN(DetailsTable[[#This Row],[Age]],-1)+1,AgeBandBasedDetails[[Start Age]:[Age Band]],3,FALSE),"")</f>
        <v/>
      </c>
    </row>
    <row r="398" spans="1:22" x14ac:dyDescent="0.25">
      <c r="A398" s="6" t="str">
        <f>IF(DetailsTable[[#This Row],[Person Name]]&lt;&gt;"",A397+1,"")</f>
        <v/>
      </c>
      <c r="B398" s="3"/>
      <c r="C398" s="3"/>
      <c r="D398" s="16"/>
      <c r="E398" s="3"/>
      <c r="F398" s="16"/>
      <c r="G398" s="16"/>
      <c r="H398" s="16"/>
      <c r="I398" s="16"/>
      <c r="J398" s="16"/>
      <c r="K398" s="16"/>
      <c r="L398" s="46"/>
      <c r="M398" s="40" t="str">
        <f>IF(DetailsTable[[#This Row],[Positive Date]]&lt;&gt;"", IF(DetailsTable[[#This Row],[Recovered Date]]="",IF(DetailsTable[[#This Row],[Deceased Date]]="","Yes","No"),"No"),"")</f>
        <v/>
      </c>
      <c r="N398" s="50" t="str">
        <f>IF(DetailsTable[[#This Row],[Flat No.]]&lt;&gt;"", VLOOKUP(DetailsTable[[#This Row],[Flat No.]],FlatsMappingTable[],4,FALSE),"")</f>
        <v/>
      </c>
      <c r="O398" s="22" t="str">
        <f>IF(DetailsTable[[#This Row],[Flat No.]]&lt;&gt;"", VLOOKUP(DetailsTable[[#This Row],[Flat No.]],FlatsMappingTable[],2,FALSE),"")</f>
        <v/>
      </c>
      <c r="P398" s="22" t="str">
        <f>IF(DetailsTable[[#This Row],[Flat No.]]&lt;&gt;"", VLOOKUP(DetailsTable[[#This Row],[Flat No.]],FlatsMappingTable[],3,FALSE),"")</f>
        <v/>
      </c>
      <c r="Q398" s="22" t="str">
        <f>IF(DetailsTable[[#This Row],[DOB]]&lt;&gt;"",IF(DetailsTable[[#This Row],[Positive Date]]&lt;&gt;"",DATEDIF(DetailsTable[[#This Row],[DOB]],DetailsTable[[#This Row],[Positive Date]],"Y"),""),"")</f>
        <v/>
      </c>
      <c r="R398" s="22" t="str">
        <f>IF(DetailsTable[[#This Row],[Positive Date]]&lt;&gt;"",YEAR(DetailsTable[[#This Row],[Positive Date]]),"")</f>
        <v/>
      </c>
      <c r="S398" s="19" t="str">
        <f>TEXT(IF(DetailsTable[[#This Row],[Positive Date]]&lt;&gt;"",MONTH(DetailsTable[[#This Row],[Positive Date]])*28,""),"mmm")</f>
        <v/>
      </c>
      <c r="T398" s="19" t="str">
        <f>IF(DetailsTable[[#This Row],[Month]]&lt;&gt;"", _xlfn.CONCAT(DetailsTable[[#This Row],[Month]],"-",DetailsTable[[#This Row],[Year]]),"")</f>
        <v/>
      </c>
      <c r="U398" s="19" t="str">
        <f>IF(DetailsTable[[#This Row],[Positive Date]]&lt;&gt;"",IF(DetailsTable[[#This Row],[Recovered Date]]&lt;&gt;"",DATEDIF(DetailsTable[[#This Row],[Positive Date]],DetailsTable[[#This Row],[Recovered Date]],"D"),""),"")</f>
        <v/>
      </c>
      <c r="V398" s="19" t="str">
        <f>IF(DetailsTable[[#This Row],[Age]]&lt;&gt;"", VLOOKUP(ROUNDDOWN(DetailsTable[[#This Row],[Age]],-1)+1,AgeBandBasedDetails[[Start Age]:[Age Band]],3,FALSE),"")</f>
        <v/>
      </c>
    </row>
    <row r="399" spans="1:22" x14ac:dyDescent="0.25">
      <c r="A399" s="6" t="str">
        <f>IF(DetailsTable[[#This Row],[Person Name]]&lt;&gt;"",A398+1,"")</f>
        <v/>
      </c>
      <c r="B399" s="3"/>
      <c r="C399" s="3"/>
      <c r="D399" s="16"/>
      <c r="E399" s="3"/>
      <c r="F399" s="16"/>
      <c r="G399" s="16"/>
      <c r="H399" s="16"/>
      <c r="I399" s="16"/>
      <c r="J399" s="16"/>
      <c r="K399" s="16"/>
      <c r="L399" s="46"/>
      <c r="M399" s="40" t="str">
        <f>IF(DetailsTable[[#This Row],[Positive Date]]&lt;&gt;"", IF(DetailsTable[[#This Row],[Recovered Date]]="",IF(DetailsTable[[#This Row],[Deceased Date]]="","Yes","No"),"No"),"")</f>
        <v/>
      </c>
      <c r="N399" s="50" t="str">
        <f>IF(DetailsTable[[#This Row],[Flat No.]]&lt;&gt;"", VLOOKUP(DetailsTable[[#This Row],[Flat No.]],FlatsMappingTable[],4,FALSE),"")</f>
        <v/>
      </c>
      <c r="O399" s="22" t="str">
        <f>IF(DetailsTable[[#This Row],[Flat No.]]&lt;&gt;"", VLOOKUP(DetailsTable[[#This Row],[Flat No.]],FlatsMappingTable[],2,FALSE),"")</f>
        <v/>
      </c>
      <c r="P399" s="22" t="str">
        <f>IF(DetailsTable[[#This Row],[Flat No.]]&lt;&gt;"", VLOOKUP(DetailsTable[[#This Row],[Flat No.]],FlatsMappingTable[],3,FALSE),"")</f>
        <v/>
      </c>
      <c r="Q399" s="22" t="str">
        <f>IF(DetailsTable[[#This Row],[DOB]]&lt;&gt;"",IF(DetailsTable[[#This Row],[Positive Date]]&lt;&gt;"",DATEDIF(DetailsTable[[#This Row],[DOB]],DetailsTable[[#This Row],[Positive Date]],"Y"),""),"")</f>
        <v/>
      </c>
      <c r="R399" s="22" t="str">
        <f>IF(DetailsTable[[#This Row],[Positive Date]]&lt;&gt;"",YEAR(DetailsTable[[#This Row],[Positive Date]]),"")</f>
        <v/>
      </c>
      <c r="S399" s="19" t="str">
        <f>TEXT(IF(DetailsTable[[#This Row],[Positive Date]]&lt;&gt;"",MONTH(DetailsTable[[#This Row],[Positive Date]])*28,""),"mmm")</f>
        <v/>
      </c>
      <c r="T399" s="19" t="str">
        <f>IF(DetailsTable[[#This Row],[Month]]&lt;&gt;"", _xlfn.CONCAT(DetailsTable[[#This Row],[Month]],"-",DetailsTable[[#This Row],[Year]]),"")</f>
        <v/>
      </c>
      <c r="U399" s="19" t="str">
        <f>IF(DetailsTable[[#This Row],[Positive Date]]&lt;&gt;"",IF(DetailsTable[[#This Row],[Recovered Date]]&lt;&gt;"",DATEDIF(DetailsTable[[#This Row],[Positive Date]],DetailsTable[[#This Row],[Recovered Date]],"D"),""),"")</f>
        <v/>
      </c>
      <c r="V399" s="19" t="str">
        <f>IF(DetailsTable[[#This Row],[Age]]&lt;&gt;"", VLOOKUP(ROUNDDOWN(DetailsTable[[#This Row],[Age]],-1)+1,AgeBandBasedDetails[[Start Age]:[Age Band]],3,FALSE),"")</f>
        <v/>
      </c>
    </row>
    <row r="400" spans="1:22" x14ac:dyDescent="0.25">
      <c r="A400" s="6" t="str">
        <f>IF(DetailsTable[[#This Row],[Person Name]]&lt;&gt;"",A399+1,"")</f>
        <v/>
      </c>
      <c r="B400" s="3"/>
      <c r="C400" s="3"/>
      <c r="D400" s="16"/>
      <c r="E400" s="3"/>
      <c r="F400" s="16"/>
      <c r="G400" s="16"/>
      <c r="H400" s="16"/>
      <c r="I400" s="16"/>
      <c r="J400" s="16"/>
      <c r="K400" s="16"/>
      <c r="L400" s="46"/>
      <c r="M400" s="40" t="str">
        <f>IF(DetailsTable[[#This Row],[Positive Date]]&lt;&gt;"", IF(DetailsTable[[#This Row],[Recovered Date]]="",IF(DetailsTable[[#This Row],[Deceased Date]]="","Yes","No"),"No"),"")</f>
        <v/>
      </c>
      <c r="N400" s="50" t="str">
        <f>IF(DetailsTable[[#This Row],[Flat No.]]&lt;&gt;"", VLOOKUP(DetailsTable[[#This Row],[Flat No.]],FlatsMappingTable[],4,FALSE),"")</f>
        <v/>
      </c>
      <c r="O400" s="22" t="str">
        <f>IF(DetailsTable[[#This Row],[Flat No.]]&lt;&gt;"", VLOOKUP(DetailsTable[[#This Row],[Flat No.]],FlatsMappingTable[],2,FALSE),"")</f>
        <v/>
      </c>
      <c r="P400" s="22" t="str">
        <f>IF(DetailsTable[[#This Row],[Flat No.]]&lt;&gt;"", VLOOKUP(DetailsTable[[#This Row],[Flat No.]],FlatsMappingTable[],3,FALSE),"")</f>
        <v/>
      </c>
      <c r="Q400" s="22" t="str">
        <f>IF(DetailsTable[[#This Row],[DOB]]&lt;&gt;"",IF(DetailsTable[[#This Row],[Positive Date]]&lt;&gt;"",DATEDIF(DetailsTable[[#This Row],[DOB]],DetailsTable[[#This Row],[Positive Date]],"Y"),""),"")</f>
        <v/>
      </c>
      <c r="R400" s="22" t="str">
        <f>IF(DetailsTable[[#This Row],[Positive Date]]&lt;&gt;"",YEAR(DetailsTable[[#This Row],[Positive Date]]),"")</f>
        <v/>
      </c>
      <c r="S400" s="19" t="str">
        <f>TEXT(IF(DetailsTable[[#This Row],[Positive Date]]&lt;&gt;"",MONTH(DetailsTable[[#This Row],[Positive Date]])*28,""),"mmm")</f>
        <v/>
      </c>
      <c r="T400" s="19" t="str">
        <f>IF(DetailsTable[[#This Row],[Month]]&lt;&gt;"", _xlfn.CONCAT(DetailsTable[[#This Row],[Month]],"-",DetailsTable[[#This Row],[Year]]),"")</f>
        <v/>
      </c>
      <c r="U400" s="19" t="str">
        <f>IF(DetailsTable[[#This Row],[Positive Date]]&lt;&gt;"",IF(DetailsTable[[#This Row],[Recovered Date]]&lt;&gt;"",DATEDIF(DetailsTable[[#This Row],[Positive Date]],DetailsTable[[#This Row],[Recovered Date]],"D"),""),"")</f>
        <v/>
      </c>
      <c r="V400" s="19" t="str">
        <f>IF(DetailsTable[[#This Row],[Age]]&lt;&gt;"", VLOOKUP(ROUNDDOWN(DetailsTable[[#This Row],[Age]],-1)+1,AgeBandBasedDetails[[Start Age]:[Age Band]],3,FALSE),"")</f>
        <v/>
      </c>
    </row>
    <row r="401" spans="1:22" x14ac:dyDescent="0.25">
      <c r="A401" s="6" t="str">
        <f>IF(DetailsTable[[#This Row],[Person Name]]&lt;&gt;"",A400+1,"")</f>
        <v/>
      </c>
      <c r="B401" s="3"/>
      <c r="C401" s="3"/>
      <c r="D401" s="16"/>
      <c r="E401" s="3"/>
      <c r="F401" s="16"/>
      <c r="G401" s="16"/>
      <c r="H401" s="16"/>
      <c r="I401" s="16"/>
      <c r="J401" s="16"/>
      <c r="K401" s="16"/>
      <c r="L401" s="46"/>
      <c r="M401" s="40" t="str">
        <f>IF(DetailsTable[[#This Row],[Positive Date]]&lt;&gt;"", IF(DetailsTable[[#This Row],[Recovered Date]]="",IF(DetailsTable[[#This Row],[Deceased Date]]="","Yes","No"),"No"),"")</f>
        <v/>
      </c>
      <c r="N401" s="50" t="str">
        <f>IF(DetailsTable[[#This Row],[Flat No.]]&lt;&gt;"", VLOOKUP(DetailsTable[[#This Row],[Flat No.]],FlatsMappingTable[],4,FALSE),"")</f>
        <v/>
      </c>
      <c r="O401" s="22" t="str">
        <f>IF(DetailsTable[[#This Row],[Flat No.]]&lt;&gt;"", VLOOKUP(DetailsTable[[#This Row],[Flat No.]],FlatsMappingTable[],2,FALSE),"")</f>
        <v/>
      </c>
      <c r="P401" s="22" t="str">
        <f>IF(DetailsTable[[#This Row],[Flat No.]]&lt;&gt;"", VLOOKUP(DetailsTable[[#This Row],[Flat No.]],FlatsMappingTable[],3,FALSE),"")</f>
        <v/>
      </c>
      <c r="Q401" s="22" t="str">
        <f>IF(DetailsTable[[#This Row],[DOB]]&lt;&gt;"",IF(DetailsTable[[#This Row],[Positive Date]]&lt;&gt;"",DATEDIF(DetailsTable[[#This Row],[DOB]],DetailsTable[[#This Row],[Positive Date]],"Y"),""),"")</f>
        <v/>
      </c>
      <c r="R401" s="22" t="str">
        <f>IF(DetailsTable[[#This Row],[Positive Date]]&lt;&gt;"",YEAR(DetailsTable[[#This Row],[Positive Date]]),"")</f>
        <v/>
      </c>
      <c r="S401" s="19" t="str">
        <f>TEXT(IF(DetailsTable[[#This Row],[Positive Date]]&lt;&gt;"",MONTH(DetailsTable[[#This Row],[Positive Date]])*28,""),"mmm")</f>
        <v/>
      </c>
      <c r="T401" s="19" t="str">
        <f>IF(DetailsTable[[#This Row],[Month]]&lt;&gt;"", _xlfn.CONCAT(DetailsTable[[#This Row],[Month]],"-",DetailsTable[[#This Row],[Year]]),"")</f>
        <v/>
      </c>
      <c r="U401" s="19" t="str">
        <f>IF(DetailsTable[[#This Row],[Positive Date]]&lt;&gt;"",IF(DetailsTable[[#This Row],[Recovered Date]]&lt;&gt;"",DATEDIF(DetailsTable[[#This Row],[Positive Date]],DetailsTable[[#This Row],[Recovered Date]],"D"),""),"")</f>
        <v/>
      </c>
      <c r="V401" s="19" t="str">
        <f>IF(DetailsTable[[#This Row],[Age]]&lt;&gt;"", VLOOKUP(ROUNDDOWN(DetailsTable[[#This Row],[Age]],-1)+1,AgeBandBasedDetails[[Start Age]:[Age Band]],3,FALSE),"")</f>
        <v/>
      </c>
    </row>
    <row r="402" spans="1:22" x14ac:dyDescent="0.25">
      <c r="A402" s="6" t="str">
        <f>IF(DetailsTable[[#This Row],[Person Name]]&lt;&gt;"",A401+1,"")</f>
        <v/>
      </c>
      <c r="B402" s="3"/>
      <c r="C402" s="3"/>
      <c r="D402" s="16"/>
      <c r="E402" s="3"/>
      <c r="F402" s="16"/>
      <c r="G402" s="16"/>
      <c r="H402" s="16"/>
      <c r="I402" s="16"/>
      <c r="J402" s="16"/>
      <c r="K402" s="16"/>
      <c r="L402" s="46"/>
      <c r="M402" s="40" t="str">
        <f>IF(DetailsTable[[#This Row],[Positive Date]]&lt;&gt;"", IF(DetailsTable[[#This Row],[Recovered Date]]="",IF(DetailsTable[[#This Row],[Deceased Date]]="","Yes","No"),"No"),"")</f>
        <v/>
      </c>
      <c r="N402" s="50" t="str">
        <f>IF(DetailsTable[[#This Row],[Flat No.]]&lt;&gt;"", VLOOKUP(DetailsTable[[#This Row],[Flat No.]],FlatsMappingTable[],4,FALSE),"")</f>
        <v/>
      </c>
      <c r="O402" s="22" t="str">
        <f>IF(DetailsTable[[#This Row],[Flat No.]]&lt;&gt;"", VLOOKUP(DetailsTable[[#This Row],[Flat No.]],FlatsMappingTable[],2,FALSE),"")</f>
        <v/>
      </c>
      <c r="P402" s="22" t="str">
        <f>IF(DetailsTable[[#This Row],[Flat No.]]&lt;&gt;"", VLOOKUP(DetailsTable[[#This Row],[Flat No.]],FlatsMappingTable[],3,FALSE),"")</f>
        <v/>
      </c>
      <c r="Q402" s="22" t="str">
        <f>IF(DetailsTable[[#This Row],[DOB]]&lt;&gt;"",IF(DetailsTable[[#This Row],[Positive Date]]&lt;&gt;"",DATEDIF(DetailsTable[[#This Row],[DOB]],DetailsTable[[#This Row],[Positive Date]],"Y"),""),"")</f>
        <v/>
      </c>
      <c r="R402" s="22" t="str">
        <f>IF(DetailsTable[[#This Row],[Positive Date]]&lt;&gt;"",YEAR(DetailsTable[[#This Row],[Positive Date]]),"")</f>
        <v/>
      </c>
      <c r="S402" s="19" t="str">
        <f>TEXT(IF(DetailsTable[[#This Row],[Positive Date]]&lt;&gt;"",MONTH(DetailsTable[[#This Row],[Positive Date]])*28,""),"mmm")</f>
        <v/>
      </c>
      <c r="T402" s="19" t="str">
        <f>IF(DetailsTable[[#This Row],[Month]]&lt;&gt;"", _xlfn.CONCAT(DetailsTable[[#This Row],[Month]],"-",DetailsTable[[#This Row],[Year]]),"")</f>
        <v/>
      </c>
      <c r="U402" s="19" t="str">
        <f>IF(DetailsTable[[#This Row],[Positive Date]]&lt;&gt;"",IF(DetailsTable[[#This Row],[Recovered Date]]&lt;&gt;"",DATEDIF(DetailsTable[[#This Row],[Positive Date]],DetailsTable[[#This Row],[Recovered Date]],"D"),""),"")</f>
        <v/>
      </c>
      <c r="V402" s="19" t="str">
        <f>IF(DetailsTable[[#This Row],[Age]]&lt;&gt;"", VLOOKUP(ROUNDDOWN(DetailsTable[[#This Row],[Age]],-1)+1,AgeBandBasedDetails[[Start Age]:[Age Band]],3,FALSE),"")</f>
        <v/>
      </c>
    </row>
  </sheetData>
  <phoneticPr fontId="1" type="noConversion"/>
  <dataValidations count="9">
    <dataValidation type="list" allowBlank="1" showInputMessage="1" showErrorMessage="1" sqref="E2:E402" xr:uid="{4676E4D0-B350-4961-A1C4-F578D7B3DFFE}">
      <formula1>"Male,Female,Other"</formula1>
    </dataValidation>
    <dataValidation type="custom" allowBlank="1" showInputMessage="1" showErrorMessage="1" errorTitle="Error:" error="Positive Date cannot be a future date." sqref="F2:F402" xr:uid="{98F0042A-52AB-43B5-A7C1-8CAC318EE40C}">
      <formula1>F2&lt;=TODAY()</formula1>
    </dataValidation>
    <dataValidation type="custom" allowBlank="1" showInputMessage="1" showErrorMessage="1" errorTitle="Error:" error="Recovered Date cannot be a future date." sqref="H2:H402 I299:I300 I169 I164 I108:I109 I73 I53 I30:I33 I20:I21 I3 I8:I10 I392" xr:uid="{2FC37312-35F1-4B87-8D18-14E300C3485C}">
      <formula1>H2&lt;=TODAY()</formula1>
    </dataValidation>
    <dataValidation type="custom" allowBlank="1" showInputMessage="1" showErrorMessage="1" errorTitle="Error:" error="Date of Birth cannot be a future date." sqref="D2:D402" xr:uid="{149F64F2-03D8-450C-B8E9-BB1935FCDCFB}">
      <formula1>D2&lt;=TODAY()</formula1>
    </dataValidation>
    <dataValidation allowBlank="1" showInputMessage="1" sqref="N1:P402 L1:L402 K403:L1048576" xr:uid="{B5C285F7-A8D6-43EA-9F85-E49893D9AF75}"/>
    <dataValidation allowBlank="1" showInputMessage="1" errorTitle="Error:" error="Deceased Date cannot be a future date." sqref="M1:M402" xr:uid="{50361960-CD8B-4B0C-9DE5-87B55F227D94}"/>
    <dataValidation type="custom" allowBlank="1" showInputMessage="1" showErrorMessage="1" errorTitle="Error:" error="Deceased Date cannot be a future date." sqref="I2 I34:I35 I4:I7 I11:I19 I22:I29" xr:uid="{A13D7BED-E22F-4CF1-BF71-63E833450CEA}">
      <formula1>I2&lt;=TODAY()</formula1>
    </dataValidation>
    <dataValidation type="list" allowBlank="1" showInputMessage="1" showErrorMessage="1" sqref="J2:J402" xr:uid="{B4F8FA63-B8CE-44B8-A0A3-78B715895909}">
      <formula1>"Home,Hospital"</formula1>
    </dataValidation>
    <dataValidation type="custom" allowBlank="1" showInputMessage="1" showErrorMessage="1" errorTitle="Error:" error="Date (informed to local govt authority) cannot be a future date." sqref="G2:G402" xr:uid="{60056546-1270-448B-8BAD-ECB41CC8F7B9}">
      <formula1>G2&lt;=TODAY()</formula1>
    </dataValidation>
  </dataValidations>
  <pageMargins left="0.7" right="0.7" top="0.75" bottom="0.75" header="0.3" footer="0.3"/>
  <pageSetup paperSize="9" orientation="portrait" horizontalDpi="4294967293" verticalDpi="4294967293"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738F2-8F79-4EA6-9D9B-85DF6F5A7940}">
  <dimension ref="A1:D15"/>
  <sheetViews>
    <sheetView workbookViewId="0">
      <selection activeCell="A12" sqref="A12:D15"/>
    </sheetView>
  </sheetViews>
  <sheetFormatPr defaultRowHeight="15" x14ac:dyDescent="0.25"/>
  <cols>
    <col min="1" max="1" width="13.140625" bestFit="1" customWidth="1"/>
    <col min="2" max="2" width="21" bestFit="1" customWidth="1"/>
    <col min="3" max="3" width="23.42578125" bestFit="1" customWidth="1"/>
    <col min="4" max="4" width="22.5703125" bestFit="1" customWidth="1"/>
    <col min="5" max="5" width="12.140625" bestFit="1" customWidth="1"/>
    <col min="6" max="6" width="16.42578125" bestFit="1" customWidth="1"/>
    <col min="7" max="7" width="16" bestFit="1" customWidth="1"/>
    <col min="8" max="8" width="11.28515625" bestFit="1" customWidth="1"/>
    <col min="9" max="9" width="5.85546875" bestFit="1" customWidth="1"/>
    <col min="10" max="10" width="11.28515625" bestFit="1" customWidth="1"/>
    <col min="11" max="11" width="5.85546875" bestFit="1" customWidth="1"/>
    <col min="12" max="12" width="11.28515625" bestFit="1" customWidth="1"/>
    <col min="13" max="13" width="12.140625" bestFit="1" customWidth="1"/>
    <col min="14" max="14" width="11.28515625" bestFit="1" customWidth="1"/>
  </cols>
  <sheetData>
    <row r="1" spans="1:4" x14ac:dyDescent="0.25">
      <c r="A1" s="43" t="s">
        <v>52</v>
      </c>
      <c r="B1" t="s">
        <v>75</v>
      </c>
    </row>
    <row r="3" spans="1:4" x14ac:dyDescent="0.25">
      <c r="A3" s="43" t="s">
        <v>69</v>
      </c>
      <c r="B3" t="s">
        <v>71</v>
      </c>
    </row>
    <row r="4" spans="1:4" x14ac:dyDescent="0.25">
      <c r="A4" s="44">
        <v>815</v>
      </c>
      <c r="B4" s="1">
        <v>1</v>
      </c>
    </row>
    <row r="5" spans="1:4" x14ac:dyDescent="0.25">
      <c r="A5" s="44">
        <v>772</v>
      </c>
      <c r="B5" s="1">
        <v>1</v>
      </c>
    </row>
    <row r="6" spans="1:4" x14ac:dyDescent="0.25">
      <c r="A6" s="44">
        <v>779</v>
      </c>
      <c r="B6" s="1">
        <v>1</v>
      </c>
    </row>
    <row r="7" spans="1:4" x14ac:dyDescent="0.25">
      <c r="A7" s="44">
        <v>733</v>
      </c>
      <c r="B7" s="1">
        <v>1</v>
      </c>
    </row>
    <row r="8" spans="1:4" x14ac:dyDescent="0.25">
      <c r="A8" s="44">
        <v>846</v>
      </c>
      <c r="B8" s="1">
        <v>1</v>
      </c>
    </row>
    <row r="9" spans="1:4" x14ac:dyDescent="0.25">
      <c r="A9" s="44" t="s">
        <v>70</v>
      </c>
      <c r="B9" s="1">
        <v>5</v>
      </c>
    </row>
    <row r="12" spans="1:4" x14ac:dyDescent="0.25">
      <c r="A12" s="43" t="s">
        <v>69</v>
      </c>
      <c r="B12" t="s">
        <v>76</v>
      </c>
      <c r="C12" t="s">
        <v>77</v>
      </c>
      <c r="D12" t="s">
        <v>78</v>
      </c>
    </row>
    <row r="13" spans="1:4" x14ac:dyDescent="0.25">
      <c r="A13" s="44">
        <v>2020</v>
      </c>
      <c r="B13" s="1">
        <v>400</v>
      </c>
      <c r="C13" s="1">
        <v>381</v>
      </c>
      <c r="D13" s="1">
        <v>14</v>
      </c>
    </row>
    <row r="14" spans="1:4" x14ac:dyDescent="0.25">
      <c r="A14" s="44">
        <v>2021</v>
      </c>
      <c r="B14" s="1">
        <v>1</v>
      </c>
      <c r="C14" s="1">
        <v>1</v>
      </c>
      <c r="D14" s="1"/>
    </row>
    <row r="15" spans="1:4" x14ac:dyDescent="0.25">
      <c r="A15" s="44" t="s">
        <v>70</v>
      </c>
      <c r="B15" s="1">
        <v>401</v>
      </c>
      <c r="C15" s="1">
        <v>382</v>
      </c>
      <c r="D15" s="1">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09AA8-0501-421A-8567-DD2C392CC0B3}">
  <dimension ref="A1:B10"/>
  <sheetViews>
    <sheetView workbookViewId="0">
      <selection activeCell="A6" sqref="A6:B10"/>
    </sheetView>
  </sheetViews>
  <sheetFormatPr defaultRowHeight="15" x14ac:dyDescent="0.25"/>
  <cols>
    <col min="1" max="1" width="19.85546875" bestFit="1" customWidth="1"/>
    <col min="2" max="2" width="21.7109375" style="24" customWidth="1"/>
    <col min="3" max="3" width="18" customWidth="1"/>
    <col min="4" max="4" width="17.140625" customWidth="1"/>
  </cols>
  <sheetData>
    <row r="1" spans="1:2" x14ac:dyDescent="0.25">
      <c r="A1" t="s">
        <v>16</v>
      </c>
      <c r="B1" s="24">
        <f>COUNTIF(DetailsTable[Positive Date],"&lt;&gt;")</f>
        <v>1</v>
      </c>
    </row>
    <row r="2" spans="1:2" x14ac:dyDescent="0.25">
      <c r="A2" t="s">
        <v>17</v>
      </c>
      <c r="B2" s="24">
        <f>COUNTIF(DetailsTable[Recovered Date],"&lt;&gt;")</f>
        <v>1</v>
      </c>
    </row>
    <row r="3" spans="1:2" x14ac:dyDescent="0.25">
      <c r="A3" t="s">
        <v>18</v>
      </c>
      <c r="B3" s="24">
        <f>COUNTIF(DetailsTable[Deceased Date],"&lt;&gt;")</f>
        <v>0</v>
      </c>
    </row>
    <row r="4" spans="1:2" x14ac:dyDescent="0.25">
      <c r="A4" t="s">
        <v>19</v>
      </c>
      <c r="B4" s="24">
        <f>B1-B2-B3</f>
        <v>0</v>
      </c>
    </row>
    <row r="6" spans="1:2" x14ac:dyDescent="0.25">
      <c r="A6" t="s">
        <v>41</v>
      </c>
      <c r="B6" s="24" t="s">
        <v>42</v>
      </c>
    </row>
    <row r="7" spans="1:2" x14ac:dyDescent="0.25">
      <c r="A7" t="s">
        <v>43</v>
      </c>
      <c r="B7" s="24">
        <f>COUNTIF(DetailsTable[Positive Date],"&lt;&gt;")</f>
        <v>1</v>
      </c>
    </row>
    <row r="8" spans="1:2" x14ac:dyDescent="0.25">
      <c r="A8" t="s">
        <v>44</v>
      </c>
      <c r="B8" s="24">
        <f>COUNTIF(DetailsTable[Recovered Date],"&lt;&gt;")</f>
        <v>1</v>
      </c>
    </row>
    <row r="9" spans="1:2" x14ac:dyDescent="0.25">
      <c r="A9" t="s">
        <v>45</v>
      </c>
      <c r="B9" s="24">
        <f>COUNTIF(DetailsTable[Deceased Date],"&lt;&gt;")</f>
        <v>0</v>
      </c>
    </row>
    <row r="10" spans="1:2" x14ac:dyDescent="0.25">
      <c r="A10" t="s">
        <v>46</v>
      </c>
      <c r="B10" s="24">
        <f>B7-B8-B9</f>
        <v>0</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83569-2B4C-460E-9A27-5F530E067DA8}">
  <dimension ref="A1:D4"/>
  <sheetViews>
    <sheetView workbookViewId="0">
      <selection activeCell="A8" sqref="A8"/>
    </sheetView>
  </sheetViews>
  <sheetFormatPr defaultRowHeight="15" x14ac:dyDescent="0.25"/>
  <cols>
    <col min="1" max="1" width="19.85546875" bestFit="1" customWidth="1"/>
    <col min="2" max="2" width="21.7109375" style="24" customWidth="1"/>
    <col min="3" max="3" width="18" customWidth="1"/>
    <col min="4" max="4" width="17.140625" customWidth="1"/>
  </cols>
  <sheetData>
    <row r="1" spans="1:4" x14ac:dyDescent="0.25">
      <c r="A1" t="s">
        <v>6</v>
      </c>
      <c r="B1" s="24" t="s">
        <v>21</v>
      </c>
      <c r="C1" t="s">
        <v>23</v>
      </c>
      <c r="D1" t="s">
        <v>22</v>
      </c>
    </row>
    <row r="2" spans="1:4" x14ac:dyDescent="0.25">
      <c r="A2" t="s">
        <v>13</v>
      </c>
      <c r="B2" s="24">
        <f>COUNTIF(DetailsTable[Gender],"Male")</f>
        <v>1</v>
      </c>
      <c r="C2">
        <f>COUNTIFS(DetailsTable[Gender],"Male",DetailsTable[Recovered Date],"&lt;&gt;")</f>
        <v>1</v>
      </c>
      <c r="D2">
        <f>COUNTIFS(DetailsTable[Gender],"Male",DetailsTable[Deceased Date],"&lt;&gt;")</f>
        <v>0</v>
      </c>
    </row>
    <row r="3" spans="1:4" x14ac:dyDescent="0.25">
      <c r="A3" t="s">
        <v>14</v>
      </c>
      <c r="B3" s="24">
        <f>COUNTIF(DetailsTable[Gender],"Female")</f>
        <v>0</v>
      </c>
      <c r="C3">
        <f>COUNTIFS(DetailsTable[Gender],"Female",DetailsTable[Recovered Date],"&lt;&gt;")</f>
        <v>0</v>
      </c>
      <c r="D3">
        <f>COUNTIFS(DetailsTable[Gender],"Female",DetailsTable[Deceased Date],"&lt;&gt;")</f>
        <v>0</v>
      </c>
    </row>
    <row r="4" spans="1:4" x14ac:dyDescent="0.25">
      <c r="A4" t="s">
        <v>20</v>
      </c>
      <c r="B4" s="24">
        <f>COUNTIF(DetailsTable[Gender],"Other")</f>
        <v>0</v>
      </c>
      <c r="C4">
        <f>COUNTIFS(DetailsTable[Gender],"Other",DetailsTable[Recovered Date],"&lt;&gt;")</f>
        <v>0</v>
      </c>
      <c r="D4">
        <f>COUNTIFS(DetailsTable[Gender],"Other",DetailsTable[Deceased Date],"&lt;&gt;")</f>
        <v>0</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FFE07-3A57-4C4E-8295-22CD85EBC129}">
  <dimension ref="A1:E865"/>
  <sheetViews>
    <sheetView workbookViewId="0">
      <selection sqref="A1:E865"/>
    </sheetView>
  </sheetViews>
  <sheetFormatPr defaultRowHeight="15" x14ac:dyDescent="0.25"/>
  <cols>
    <col min="1" max="1" width="19.85546875" bestFit="1" customWidth="1"/>
    <col min="2" max="2" width="21.7109375" style="24" customWidth="1"/>
    <col min="3" max="3" width="18" customWidth="1"/>
    <col min="4" max="4" width="17.140625" customWidth="1"/>
  </cols>
  <sheetData>
    <row r="1" spans="1:5" x14ac:dyDescent="0.25">
      <c r="A1" t="s">
        <v>24</v>
      </c>
      <c r="B1" s="24" t="s">
        <v>16</v>
      </c>
      <c r="C1" t="s">
        <v>23</v>
      </c>
      <c r="D1" t="s">
        <v>22</v>
      </c>
      <c r="E1" t="s">
        <v>25</v>
      </c>
    </row>
    <row r="2" spans="1:5" x14ac:dyDescent="0.25">
      <c r="A2">
        <v>1</v>
      </c>
      <c r="B2">
        <f>COUNTIFS(DetailsTable[Flat No.],FlatBasedDetails[[#This Row],[Flat No]],DetailsTable[Positive Date],"&lt;&gt;")</f>
        <v>0</v>
      </c>
      <c r="C2">
        <f>COUNTIFS(DetailsTable[Flat No.],FlatBasedDetails[[#This Row],[Flat No]],DetailsTable[Recovered Date],"&lt;&gt;")</f>
        <v>0</v>
      </c>
      <c r="D2">
        <f>COUNTIFS(DetailsTable[Flat No.],FlatBasedDetails[[#This Row],[Flat No]],DetailsTable[Deceased Date],"&lt;&gt;")</f>
        <v>0</v>
      </c>
      <c r="E2" s="1">
        <f>FlatBasedDetails[[#This Row],[Total Cases Reported]]-FlatBasedDetails[[#This Row],[Recovered Cases]]-FlatBasedDetails[[#This Row],[Deceased Cases]]</f>
        <v>0</v>
      </c>
    </row>
    <row r="3" spans="1:5" x14ac:dyDescent="0.25">
      <c r="A3">
        <v>2</v>
      </c>
      <c r="B3" s="24">
        <f>COUNTIFS(DetailsTable[Flat No.],FlatBasedDetails[[#This Row],[Flat No]],DetailsTable[Positive Date],"&lt;&gt;")</f>
        <v>0</v>
      </c>
      <c r="C3">
        <f>COUNTIFS(DetailsTable[Flat No.],FlatBasedDetails[[#This Row],[Flat No]],DetailsTable[Recovered Date],"&lt;&gt;")</f>
        <v>0</v>
      </c>
      <c r="D3">
        <f>COUNTIFS(DetailsTable[Flat No.],FlatBasedDetails[[#This Row],[Flat No]],DetailsTable[Deceased Date],"&lt;&gt;")</f>
        <v>0</v>
      </c>
      <c r="E3" s="1">
        <f>FlatBasedDetails[[#This Row],[Total Cases Reported]]-FlatBasedDetails[[#This Row],[Recovered Cases]]-FlatBasedDetails[[#This Row],[Deceased Cases]]</f>
        <v>0</v>
      </c>
    </row>
    <row r="4" spans="1:5" x14ac:dyDescent="0.25">
      <c r="A4">
        <v>3</v>
      </c>
      <c r="B4" s="24">
        <f>COUNTIFS(DetailsTable[Flat No.],FlatBasedDetails[[#This Row],[Flat No]],DetailsTable[Positive Date],"&lt;&gt;")</f>
        <v>0</v>
      </c>
      <c r="C4">
        <f>COUNTIFS(DetailsTable[Flat No.],FlatBasedDetails[[#This Row],[Flat No]],DetailsTable[Recovered Date],"&lt;&gt;")</f>
        <v>0</v>
      </c>
      <c r="D4">
        <f>COUNTIFS(DetailsTable[Flat No.],FlatBasedDetails[[#This Row],[Flat No]],DetailsTable[Deceased Date],"&lt;&gt;")</f>
        <v>0</v>
      </c>
      <c r="E4" s="1">
        <f>FlatBasedDetails[[#This Row],[Total Cases Reported]]-FlatBasedDetails[[#This Row],[Recovered Cases]]-FlatBasedDetails[[#This Row],[Deceased Cases]]</f>
        <v>0</v>
      </c>
    </row>
    <row r="5" spans="1:5" x14ac:dyDescent="0.25">
      <c r="A5">
        <v>4</v>
      </c>
      <c r="B5" s="24">
        <f>COUNTIFS(DetailsTable[Flat No.],FlatBasedDetails[[#This Row],[Flat No]],DetailsTable[Positive Date],"&lt;&gt;")</f>
        <v>0</v>
      </c>
      <c r="C5">
        <f>COUNTIFS(DetailsTable[Flat No.],FlatBasedDetails[[#This Row],[Flat No]],DetailsTable[Recovered Date],"&lt;&gt;")</f>
        <v>0</v>
      </c>
      <c r="D5">
        <f>COUNTIFS(DetailsTable[Flat No.],FlatBasedDetails[[#This Row],[Flat No]],DetailsTable[Deceased Date],"&lt;&gt;")</f>
        <v>0</v>
      </c>
      <c r="E5" s="1">
        <f>FlatBasedDetails[[#This Row],[Total Cases Reported]]-FlatBasedDetails[[#This Row],[Recovered Cases]]-FlatBasedDetails[[#This Row],[Deceased Cases]]</f>
        <v>0</v>
      </c>
    </row>
    <row r="6" spans="1:5" x14ac:dyDescent="0.25">
      <c r="A6">
        <v>5</v>
      </c>
      <c r="B6" s="24">
        <f>COUNTIFS(DetailsTable[Flat No.],FlatBasedDetails[[#This Row],[Flat No]],DetailsTable[Positive Date],"&lt;&gt;")</f>
        <v>0</v>
      </c>
      <c r="C6">
        <f>COUNTIFS(DetailsTable[Flat No.],FlatBasedDetails[[#This Row],[Flat No]],DetailsTable[Recovered Date],"&lt;&gt;")</f>
        <v>0</v>
      </c>
      <c r="D6">
        <f>COUNTIFS(DetailsTable[Flat No.],FlatBasedDetails[[#This Row],[Flat No]],DetailsTable[Deceased Date],"&lt;&gt;")</f>
        <v>0</v>
      </c>
      <c r="E6" s="1">
        <f>FlatBasedDetails[[#This Row],[Total Cases Reported]]-FlatBasedDetails[[#This Row],[Recovered Cases]]-FlatBasedDetails[[#This Row],[Deceased Cases]]</f>
        <v>0</v>
      </c>
    </row>
    <row r="7" spans="1:5" x14ac:dyDescent="0.25">
      <c r="A7">
        <v>6</v>
      </c>
      <c r="B7" s="24">
        <f>COUNTIFS(DetailsTable[Flat No.],FlatBasedDetails[[#This Row],[Flat No]],DetailsTable[Positive Date],"&lt;&gt;")</f>
        <v>0</v>
      </c>
      <c r="C7">
        <f>COUNTIFS(DetailsTable[Flat No.],FlatBasedDetails[[#This Row],[Flat No]],DetailsTable[Recovered Date],"&lt;&gt;")</f>
        <v>0</v>
      </c>
      <c r="D7">
        <f>COUNTIFS(DetailsTable[Flat No.],FlatBasedDetails[[#This Row],[Flat No]],DetailsTable[Deceased Date],"&lt;&gt;")</f>
        <v>0</v>
      </c>
      <c r="E7" s="1">
        <f>FlatBasedDetails[[#This Row],[Total Cases Reported]]-FlatBasedDetails[[#This Row],[Recovered Cases]]-FlatBasedDetails[[#This Row],[Deceased Cases]]</f>
        <v>0</v>
      </c>
    </row>
    <row r="8" spans="1:5" x14ac:dyDescent="0.25">
      <c r="A8">
        <v>7</v>
      </c>
      <c r="B8" s="24">
        <f>COUNTIFS(DetailsTable[Flat No.],FlatBasedDetails[[#This Row],[Flat No]],DetailsTable[Positive Date],"&lt;&gt;")</f>
        <v>0</v>
      </c>
      <c r="C8">
        <f>COUNTIFS(DetailsTable[Flat No.],FlatBasedDetails[[#This Row],[Flat No]],DetailsTable[Recovered Date],"&lt;&gt;")</f>
        <v>0</v>
      </c>
      <c r="D8">
        <f>COUNTIFS(DetailsTable[Flat No.],FlatBasedDetails[[#This Row],[Flat No]],DetailsTable[Deceased Date],"&lt;&gt;")</f>
        <v>0</v>
      </c>
      <c r="E8" s="1">
        <f>FlatBasedDetails[[#This Row],[Total Cases Reported]]-FlatBasedDetails[[#This Row],[Recovered Cases]]-FlatBasedDetails[[#This Row],[Deceased Cases]]</f>
        <v>0</v>
      </c>
    </row>
    <row r="9" spans="1:5" x14ac:dyDescent="0.25">
      <c r="A9">
        <v>8</v>
      </c>
      <c r="B9" s="24">
        <f>COUNTIFS(DetailsTable[Flat No.],FlatBasedDetails[[#This Row],[Flat No]],DetailsTable[Positive Date],"&lt;&gt;")</f>
        <v>0</v>
      </c>
      <c r="C9">
        <f>COUNTIFS(DetailsTable[Flat No.],FlatBasedDetails[[#This Row],[Flat No]],DetailsTable[Recovered Date],"&lt;&gt;")</f>
        <v>0</v>
      </c>
      <c r="D9">
        <f>COUNTIFS(DetailsTable[Flat No.],FlatBasedDetails[[#This Row],[Flat No]],DetailsTable[Deceased Date],"&lt;&gt;")</f>
        <v>0</v>
      </c>
      <c r="E9" s="1">
        <f>FlatBasedDetails[[#This Row],[Total Cases Reported]]-FlatBasedDetails[[#This Row],[Recovered Cases]]-FlatBasedDetails[[#This Row],[Deceased Cases]]</f>
        <v>0</v>
      </c>
    </row>
    <row r="10" spans="1:5" x14ac:dyDescent="0.25">
      <c r="A10">
        <v>9</v>
      </c>
      <c r="B10" s="24">
        <f>COUNTIFS(DetailsTable[Flat No.],FlatBasedDetails[[#This Row],[Flat No]],DetailsTable[Positive Date],"&lt;&gt;")</f>
        <v>0</v>
      </c>
      <c r="C10">
        <f>COUNTIFS(DetailsTable[Flat No.],FlatBasedDetails[[#This Row],[Flat No]],DetailsTable[Recovered Date],"&lt;&gt;")</f>
        <v>0</v>
      </c>
      <c r="D10">
        <f>COUNTIFS(DetailsTable[Flat No.],FlatBasedDetails[[#This Row],[Flat No]],DetailsTable[Deceased Date],"&lt;&gt;")</f>
        <v>0</v>
      </c>
      <c r="E10" s="1">
        <f>FlatBasedDetails[[#This Row],[Total Cases Reported]]-FlatBasedDetails[[#This Row],[Recovered Cases]]-FlatBasedDetails[[#This Row],[Deceased Cases]]</f>
        <v>0</v>
      </c>
    </row>
    <row r="11" spans="1:5" x14ac:dyDescent="0.25">
      <c r="A11">
        <v>10</v>
      </c>
      <c r="B11" s="24">
        <f>COUNTIFS(DetailsTable[Flat No.],FlatBasedDetails[[#This Row],[Flat No]],DetailsTable[Positive Date],"&lt;&gt;")</f>
        <v>0</v>
      </c>
      <c r="C11">
        <f>COUNTIFS(DetailsTable[Flat No.],FlatBasedDetails[[#This Row],[Flat No]],DetailsTable[Recovered Date],"&lt;&gt;")</f>
        <v>0</v>
      </c>
      <c r="D11">
        <f>COUNTIFS(DetailsTable[Flat No.],FlatBasedDetails[[#This Row],[Flat No]],DetailsTable[Deceased Date],"&lt;&gt;")</f>
        <v>0</v>
      </c>
      <c r="E11" s="1">
        <f>FlatBasedDetails[[#This Row],[Total Cases Reported]]-FlatBasedDetails[[#This Row],[Recovered Cases]]-FlatBasedDetails[[#This Row],[Deceased Cases]]</f>
        <v>0</v>
      </c>
    </row>
    <row r="12" spans="1:5" x14ac:dyDescent="0.25">
      <c r="A12">
        <v>11</v>
      </c>
      <c r="B12" s="24">
        <f>COUNTIFS(DetailsTable[Flat No.],FlatBasedDetails[[#This Row],[Flat No]],DetailsTable[Positive Date],"&lt;&gt;")</f>
        <v>0</v>
      </c>
      <c r="C12">
        <f>COUNTIFS(DetailsTable[Flat No.],FlatBasedDetails[[#This Row],[Flat No]],DetailsTable[Recovered Date],"&lt;&gt;")</f>
        <v>0</v>
      </c>
      <c r="D12">
        <f>COUNTIFS(DetailsTable[Flat No.],FlatBasedDetails[[#This Row],[Flat No]],DetailsTable[Deceased Date],"&lt;&gt;")</f>
        <v>0</v>
      </c>
      <c r="E12" s="1">
        <f>FlatBasedDetails[[#This Row],[Total Cases Reported]]-FlatBasedDetails[[#This Row],[Recovered Cases]]-FlatBasedDetails[[#This Row],[Deceased Cases]]</f>
        <v>0</v>
      </c>
    </row>
    <row r="13" spans="1:5" x14ac:dyDescent="0.25">
      <c r="A13">
        <v>12</v>
      </c>
      <c r="B13" s="24">
        <f>COUNTIFS(DetailsTable[Flat No.],FlatBasedDetails[[#This Row],[Flat No]],DetailsTable[Positive Date],"&lt;&gt;")</f>
        <v>0</v>
      </c>
      <c r="C13">
        <f>COUNTIFS(DetailsTable[Flat No.],FlatBasedDetails[[#This Row],[Flat No]],DetailsTable[Recovered Date],"&lt;&gt;")</f>
        <v>0</v>
      </c>
      <c r="D13">
        <f>COUNTIFS(DetailsTable[Flat No.],FlatBasedDetails[[#This Row],[Flat No]],DetailsTable[Deceased Date],"&lt;&gt;")</f>
        <v>0</v>
      </c>
      <c r="E13" s="1">
        <f>FlatBasedDetails[[#This Row],[Total Cases Reported]]-FlatBasedDetails[[#This Row],[Recovered Cases]]-FlatBasedDetails[[#This Row],[Deceased Cases]]</f>
        <v>0</v>
      </c>
    </row>
    <row r="14" spans="1:5" x14ac:dyDescent="0.25">
      <c r="A14">
        <v>13</v>
      </c>
      <c r="B14" s="24">
        <f>COUNTIFS(DetailsTable[Flat No.],FlatBasedDetails[[#This Row],[Flat No]],DetailsTable[Positive Date],"&lt;&gt;")</f>
        <v>0</v>
      </c>
      <c r="C14">
        <f>COUNTIFS(DetailsTable[Flat No.],FlatBasedDetails[[#This Row],[Flat No]],DetailsTable[Recovered Date],"&lt;&gt;")</f>
        <v>0</v>
      </c>
      <c r="D14">
        <f>COUNTIFS(DetailsTable[Flat No.],FlatBasedDetails[[#This Row],[Flat No]],DetailsTable[Deceased Date],"&lt;&gt;")</f>
        <v>0</v>
      </c>
      <c r="E14" s="1">
        <f>FlatBasedDetails[[#This Row],[Total Cases Reported]]-FlatBasedDetails[[#This Row],[Recovered Cases]]-FlatBasedDetails[[#This Row],[Deceased Cases]]</f>
        <v>0</v>
      </c>
    </row>
    <row r="15" spans="1:5" x14ac:dyDescent="0.25">
      <c r="A15">
        <v>14</v>
      </c>
      <c r="B15" s="24">
        <f>COUNTIFS(DetailsTable[Flat No.],FlatBasedDetails[[#This Row],[Flat No]],DetailsTable[Positive Date],"&lt;&gt;")</f>
        <v>0</v>
      </c>
      <c r="C15">
        <f>COUNTIFS(DetailsTable[Flat No.],FlatBasedDetails[[#This Row],[Flat No]],DetailsTable[Recovered Date],"&lt;&gt;")</f>
        <v>0</v>
      </c>
      <c r="D15">
        <f>COUNTIFS(DetailsTable[Flat No.],FlatBasedDetails[[#This Row],[Flat No]],DetailsTable[Deceased Date],"&lt;&gt;")</f>
        <v>0</v>
      </c>
      <c r="E15" s="1">
        <f>FlatBasedDetails[[#This Row],[Total Cases Reported]]-FlatBasedDetails[[#This Row],[Recovered Cases]]-FlatBasedDetails[[#This Row],[Deceased Cases]]</f>
        <v>0</v>
      </c>
    </row>
    <row r="16" spans="1:5" x14ac:dyDescent="0.25">
      <c r="A16">
        <v>15</v>
      </c>
      <c r="B16" s="24">
        <f>COUNTIFS(DetailsTable[Flat No.],FlatBasedDetails[[#This Row],[Flat No]],DetailsTable[Positive Date],"&lt;&gt;")</f>
        <v>0</v>
      </c>
      <c r="C16">
        <f>COUNTIFS(DetailsTable[Flat No.],FlatBasedDetails[[#This Row],[Flat No]],DetailsTable[Recovered Date],"&lt;&gt;")</f>
        <v>0</v>
      </c>
      <c r="D16">
        <f>COUNTIFS(DetailsTable[Flat No.],FlatBasedDetails[[#This Row],[Flat No]],DetailsTable[Deceased Date],"&lt;&gt;")</f>
        <v>0</v>
      </c>
      <c r="E16" s="1">
        <f>FlatBasedDetails[[#This Row],[Total Cases Reported]]-FlatBasedDetails[[#This Row],[Recovered Cases]]-FlatBasedDetails[[#This Row],[Deceased Cases]]</f>
        <v>0</v>
      </c>
    </row>
    <row r="17" spans="1:5" x14ac:dyDescent="0.25">
      <c r="A17">
        <v>16</v>
      </c>
      <c r="B17" s="24">
        <f>COUNTIFS(DetailsTable[Flat No.],FlatBasedDetails[[#This Row],[Flat No]],DetailsTable[Positive Date],"&lt;&gt;")</f>
        <v>0</v>
      </c>
      <c r="C17">
        <f>COUNTIFS(DetailsTable[Flat No.],FlatBasedDetails[[#This Row],[Flat No]],DetailsTable[Recovered Date],"&lt;&gt;")</f>
        <v>0</v>
      </c>
      <c r="D17">
        <f>COUNTIFS(DetailsTable[Flat No.],FlatBasedDetails[[#This Row],[Flat No]],DetailsTable[Deceased Date],"&lt;&gt;")</f>
        <v>0</v>
      </c>
      <c r="E17" s="1">
        <f>FlatBasedDetails[[#This Row],[Total Cases Reported]]-FlatBasedDetails[[#This Row],[Recovered Cases]]-FlatBasedDetails[[#This Row],[Deceased Cases]]</f>
        <v>0</v>
      </c>
    </row>
    <row r="18" spans="1:5" x14ac:dyDescent="0.25">
      <c r="A18">
        <v>17</v>
      </c>
      <c r="B18" s="24">
        <f>COUNTIFS(DetailsTable[Flat No.],FlatBasedDetails[[#This Row],[Flat No]],DetailsTable[Positive Date],"&lt;&gt;")</f>
        <v>0</v>
      </c>
      <c r="C18">
        <f>COUNTIFS(DetailsTable[Flat No.],FlatBasedDetails[[#This Row],[Flat No]],DetailsTable[Recovered Date],"&lt;&gt;")</f>
        <v>0</v>
      </c>
      <c r="D18">
        <f>COUNTIFS(DetailsTable[Flat No.],FlatBasedDetails[[#This Row],[Flat No]],DetailsTable[Deceased Date],"&lt;&gt;")</f>
        <v>0</v>
      </c>
      <c r="E18" s="1">
        <f>FlatBasedDetails[[#This Row],[Total Cases Reported]]-FlatBasedDetails[[#This Row],[Recovered Cases]]-FlatBasedDetails[[#This Row],[Deceased Cases]]</f>
        <v>0</v>
      </c>
    </row>
    <row r="19" spans="1:5" x14ac:dyDescent="0.25">
      <c r="A19">
        <v>18</v>
      </c>
      <c r="B19" s="24">
        <f>COUNTIFS(DetailsTable[Flat No.],FlatBasedDetails[[#This Row],[Flat No]],DetailsTable[Positive Date],"&lt;&gt;")</f>
        <v>0</v>
      </c>
      <c r="C19">
        <f>COUNTIFS(DetailsTable[Flat No.],FlatBasedDetails[[#This Row],[Flat No]],DetailsTable[Recovered Date],"&lt;&gt;")</f>
        <v>0</v>
      </c>
      <c r="D19">
        <f>COUNTIFS(DetailsTable[Flat No.],FlatBasedDetails[[#This Row],[Flat No]],DetailsTable[Deceased Date],"&lt;&gt;")</f>
        <v>0</v>
      </c>
      <c r="E19" s="1">
        <f>FlatBasedDetails[[#This Row],[Total Cases Reported]]-FlatBasedDetails[[#This Row],[Recovered Cases]]-FlatBasedDetails[[#This Row],[Deceased Cases]]</f>
        <v>0</v>
      </c>
    </row>
    <row r="20" spans="1:5" x14ac:dyDescent="0.25">
      <c r="A20">
        <v>19</v>
      </c>
      <c r="B20" s="24">
        <f>COUNTIFS(DetailsTable[Flat No.],FlatBasedDetails[[#This Row],[Flat No]],DetailsTable[Positive Date],"&lt;&gt;")</f>
        <v>0</v>
      </c>
      <c r="C20">
        <f>COUNTIFS(DetailsTable[Flat No.],FlatBasedDetails[[#This Row],[Flat No]],DetailsTable[Recovered Date],"&lt;&gt;")</f>
        <v>0</v>
      </c>
      <c r="D20">
        <f>COUNTIFS(DetailsTable[Flat No.],FlatBasedDetails[[#This Row],[Flat No]],DetailsTable[Deceased Date],"&lt;&gt;")</f>
        <v>0</v>
      </c>
      <c r="E20" s="1">
        <f>FlatBasedDetails[[#This Row],[Total Cases Reported]]-FlatBasedDetails[[#This Row],[Recovered Cases]]-FlatBasedDetails[[#This Row],[Deceased Cases]]</f>
        <v>0</v>
      </c>
    </row>
    <row r="21" spans="1:5" x14ac:dyDescent="0.25">
      <c r="A21">
        <v>20</v>
      </c>
      <c r="B21" s="24">
        <f>COUNTIFS(DetailsTable[Flat No.],FlatBasedDetails[[#This Row],[Flat No]],DetailsTable[Positive Date],"&lt;&gt;")</f>
        <v>0</v>
      </c>
      <c r="C21">
        <f>COUNTIFS(DetailsTable[Flat No.],FlatBasedDetails[[#This Row],[Flat No]],DetailsTable[Recovered Date],"&lt;&gt;")</f>
        <v>0</v>
      </c>
      <c r="D21">
        <f>COUNTIFS(DetailsTable[Flat No.],FlatBasedDetails[[#This Row],[Flat No]],DetailsTable[Deceased Date],"&lt;&gt;")</f>
        <v>0</v>
      </c>
      <c r="E21" s="1">
        <f>FlatBasedDetails[[#This Row],[Total Cases Reported]]-FlatBasedDetails[[#This Row],[Recovered Cases]]-FlatBasedDetails[[#This Row],[Deceased Cases]]</f>
        <v>0</v>
      </c>
    </row>
    <row r="22" spans="1:5" x14ac:dyDescent="0.25">
      <c r="A22">
        <v>21</v>
      </c>
      <c r="B22" s="24">
        <f>COUNTIFS(DetailsTable[Flat No.],FlatBasedDetails[[#This Row],[Flat No]],DetailsTable[Positive Date],"&lt;&gt;")</f>
        <v>0</v>
      </c>
      <c r="C22">
        <f>COUNTIFS(DetailsTable[Flat No.],FlatBasedDetails[[#This Row],[Flat No]],DetailsTable[Recovered Date],"&lt;&gt;")</f>
        <v>0</v>
      </c>
      <c r="D22">
        <f>COUNTIFS(DetailsTable[Flat No.],FlatBasedDetails[[#This Row],[Flat No]],DetailsTable[Deceased Date],"&lt;&gt;")</f>
        <v>0</v>
      </c>
      <c r="E22" s="1">
        <f>FlatBasedDetails[[#This Row],[Total Cases Reported]]-FlatBasedDetails[[#This Row],[Recovered Cases]]-FlatBasedDetails[[#This Row],[Deceased Cases]]</f>
        <v>0</v>
      </c>
    </row>
    <row r="23" spans="1:5" x14ac:dyDescent="0.25">
      <c r="A23">
        <v>22</v>
      </c>
      <c r="B23" s="24">
        <f>COUNTIFS(DetailsTable[Flat No.],FlatBasedDetails[[#This Row],[Flat No]],DetailsTable[Positive Date],"&lt;&gt;")</f>
        <v>0</v>
      </c>
      <c r="C23">
        <f>COUNTIFS(DetailsTable[Flat No.],FlatBasedDetails[[#This Row],[Flat No]],DetailsTable[Recovered Date],"&lt;&gt;")</f>
        <v>0</v>
      </c>
      <c r="D23">
        <f>COUNTIFS(DetailsTable[Flat No.],FlatBasedDetails[[#This Row],[Flat No]],DetailsTable[Deceased Date],"&lt;&gt;")</f>
        <v>0</v>
      </c>
      <c r="E23" s="1">
        <f>FlatBasedDetails[[#This Row],[Total Cases Reported]]-FlatBasedDetails[[#This Row],[Recovered Cases]]-FlatBasedDetails[[#This Row],[Deceased Cases]]</f>
        <v>0</v>
      </c>
    </row>
    <row r="24" spans="1:5" x14ac:dyDescent="0.25">
      <c r="A24">
        <v>23</v>
      </c>
      <c r="B24" s="24">
        <f>COUNTIFS(DetailsTable[Flat No.],FlatBasedDetails[[#This Row],[Flat No]],DetailsTable[Positive Date],"&lt;&gt;")</f>
        <v>0</v>
      </c>
      <c r="C24">
        <f>COUNTIFS(DetailsTable[Flat No.],FlatBasedDetails[[#This Row],[Flat No]],DetailsTable[Recovered Date],"&lt;&gt;")</f>
        <v>0</v>
      </c>
      <c r="D24">
        <f>COUNTIFS(DetailsTable[Flat No.],FlatBasedDetails[[#This Row],[Flat No]],DetailsTable[Deceased Date],"&lt;&gt;")</f>
        <v>0</v>
      </c>
      <c r="E24" s="1">
        <f>FlatBasedDetails[[#This Row],[Total Cases Reported]]-FlatBasedDetails[[#This Row],[Recovered Cases]]-FlatBasedDetails[[#This Row],[Deceased Cases]]</f>
        <v>0</v>
      </c>
    </row>
    <row r="25" spans="1:5" x14ac:dyDescent="0.25">
      <c r="A25">
        <v>24</v>
      </c>
      <c r="B25" s="24">
        <f>COUNTIFS(DetailsTable[Flat No.],FlatBasedDetails[[#This Row],[Flat No]],DetailsTable[Positive Date],"&lt;&gt;")</f>
        <v>0</v>
      </c>
      <c r="C25">
        <f>COUNTIFS(DetailsTable[Flat No.],FlatBasedDetails[[#This Row],[Flat No]],DetailsTable[Recovered Date],"&lt;&gt;")</f>
        <v>0</v>
      </c>
      <c r="D25">
        <f>COUNTIFS(DetailsTable[Flat No.],FlatBasedDetails[[#This Row],[Flat No]],DetailsTable[Deceased Date],"&lt;&gt;")</f>
        <v>0</v>
      </c>
      <c r="E25" s="1">
        <f>FlatBasedDetails[[#This Row],[Total Cases Reported]]-FlatBasedDetails[[#This Row],[Recovered Cases]]-FlatBasedDetails[[#This Row],[Deceased Cases]]</f>
        <v>0</v>
      </c>
    </row>
    <row r="26" spans="1:5" x14ac:dyDescent="0.25">
      <c r="A26">
        <v>25</v>
      </c>
      <c r="B26" s="24">
        <f>COUNTIFS(DetailsTable[Flat No.],FlatBasedDetails[[#This Row],[Flat No]],DetailsTable[Positive Date],"&lt;&gt;")</f>
        <v>0</v>
      </c>
      <c r="C26">
        <f>COUNTIFS(DetailsTable[Flat No.],FlatBasedDetails[[#This Row],[Flat No]],DetailsTable[Recovered Date],"&lt;&gt;")</f>
        <v>0</v>
      </c>
      <c r="D26">
        <f>COUNTIFS(DetailsTable[Flat No.],FlatBasedDetails[[#This Row],[Flat No]],DetailsTable[Deceased Date],"&lt;&gt;")</f>
        <v>0</v>
      </c>
      <c r="E26" s="1">
        <f>FlatBasedDetails[[#This Row],[Total Cases Reported]]-FlatBasedDetails[[#This Row],[Recovered Cases]]-FlatBasedDetails[[#This Row],[Deceased Cases]]</f>
        <v>0</v>
      </c>
    </row>
    <row r="27" spans="1:5" x14ac:dyDescent="0.25">
      <c r="A27">
        <v>26</v>
      </c>
      <c r="B27" s="24">
        <f>COUNTIFS(DetailsTable[Flat No.],FlatBasedDetails[[#This Row],[Flat No]],DetailsTable[Positive Date],"&lt;&gt;")</f>
        <v>0</v>
      </c>
      <c r="C27">
        <f>COUNTIFS(DetailsTable[Flat No.],FlatBasedDetails[[#This Row],[Flat No]],DetailsTable[Recovered Date],"&lt;&gt;")</f>
        <v>0</v>
      </c>
      <c r="D27">
        <f>COUNTIFS(DetailsTable[Flat No.],FlatBasedDetails[[#This Row],[Flat No]],DetailsTable[Deceased Date],"&lt;&gt;")</f>
        <v>0</v>
      </c>
      <c r="E27" s="1">
        <f>FlatBasedDetails[[#This Row],[Total Cases Reported]]-FlatBasedDetails[[#This Row],[Recovered Cases]]-FlatBasedDetails[[#This Row],[Deceased Cases]]</f>
        <v>0</v>
      </c>
    </row>
    <row r="28" spans="1:5" x14ac:dyDescent="0.25">
      <c r="A28">
        <v>27</v>
      </c>
      <c r="B28" s="24">
        <f>COUNTIFS(DetailsTable[Flat No.],FlatBasedDetails[[#This Row],[Flat No]],DetailsTable[Positive Date],"&lt;&gt;")</f>
        <v>0</v>
      </c>
      <c r="C28">
        <f>COUNTIFS(DetailsTable[Flat No.],FlatBasedDetails[[#This Row],[Flat No]],DetailsTable[Recovered Date],"&lt;&gt;")</f>
        <v>0</v>
      </c>
      <c r="D28">
        <f>COUNTIFS(DetailsTable[Flat No.],FlatBasedDetails[[#This Row],[Flat No]],DetailsTable[Deceased Date],"&lt;&gt;")</f>
        <v>0</v>
      </c>
      <c r="E28" s="1">
        <f>FlatBasedDetails[[#This Row],[Total Cases Reported]]-FlatBasedDetails[[#This Row],[Recovered Cases]]-FlatBasedDetails[[#This Row],[Deceased Cases]]</f>
        <v>0</v>
      </c>
    </row>
    <row r="29" spans="1:5" x14ac:dyDescent="0.25">
      <c r="A29">
        <v>28</v>
      </c>
      <c r="B29" s="24">
        <f>COUNTIFS(DetailsTable[Flat No.],FlatBasedDetails[[#This Row],[Flat No]],DetailsTable[Positive Date],"&lt;&gt;")</f>
        <v>0</v>
      </c>
      <c r="C29">
        <f>COUNTIFS(DetailsTable[Flat No.],FlatBasedDetails[[#This Row],[Flat No]],DetailsTable[Recovered Date],"&lt;&gt;")</f>
        <v>0</v>
      </c>
      <c r="D29">
        <f>COUNTIFS(DetailsTable[Flat No.],FlatBasedDetails[[#This Row],[Flat No]],DetailsTable[Deceased Date],"&lt;&gt;")</f>
        <v>0</v>
      </c>
      <c r="E29" s="1">
        <f>FlatBasedDetails[[#This Row],[Total Cases Reported]]-FlatBasedDetails[[#This Row],[Recovered Cases]]-FlatBasedDetails[[#This Row],[Deceased Cases]]</f>
        <v>0</v>
      </c>
    </row>
    <row r="30" spans="1:5" x14ac:dyDescent="0.25">
      <c r="A30">
        <v>29</v>
      </c>
      <c r="B30" s="24">
        <f>COUNTIFS(DetailsTable[Flat No.],FlatBasedDetails[[#This Row],[Flat No]],DetailsTable[Positive Date],"&lt;&gt;")</f>
        <v>0</v>
      </c>
      <c r="C30">
        <f>COUNTIFS(DetailsTable[Flat No.],FlatBasedDetails[[#This Row],[Flat No]],DetailsTable[Recovered Date],"&lt;&gt;")</f>
        <v>0</v>
      </c>
      <c r="D30">
        <f>COUNTIFS(DetailsTable[Flat No.],FlatBasedDetails[[#This Row],[Flat No]],DetailsTable[Deceased Date],"&lt;&gt;")</f>
        <v>0</v>
      </c>
      <c r="E30" s="1">
        <f>FlatBasedDetails[[#This Row],[Total Cases Reported]]-FlatBasedDetails[[#This Row],[Recovered Cases]]-FlatBasedDetails[[#This Row],[Deceased Cases]]</f>
        <v>0</v>
      </c>
    </row>
    <row r="31" spans="1:5" x14ac:dyDescent="0.25">
      <c r="A31">
        <v>30</v>
      </c>
      <c r="B31" s="24">
        <f>COUNTIFS(DetailsTable[Flat No.],FlatBasedDetails[[#This Row],[Flat No]],DetailsTable[Positive Date],"&lt;&gt;")</f>
        <v>0</v>
      </c>
      <c r="C31">
        <f>COUNTIFS(DetailsTable[Flat No.],FlatBasedDetails[[#This Row],[Flat No]],DetailsTable[Recovered Date],"&lt;&gt;")</f>
        <v>0</v>
      </c>
      <c r="D31">
        <f>COUNTIFS(DetailsTable[Flat No.],FlatBasedDetails[[#This Row],[Flat No]],DetailsTable[Deceased Date],"&lt;&gt;")</f>
        <v>0</v>
      </c>
      <c r="E31" s="1">
        <f>FlatBasedDetails[[#This Row],[Total Cases Reported]]-FlatBasedDetails[[#This Row],[Recovered Cases]]-FlatBasedDetails[[#This Row],[Deceased Cases]]</f>
        <v>0</v>
      </c>
    </row>
    <row r="32" spans="1:5" x14ac:dyDescent="0.25">
      <c r="A32">
        <v>31</v>
      </c>
      <c r="B32" s="24">
        <f>COUNTIFS(DetailsTable[Flat No.],FlatBasedDetails[[#This Row],[Flat No]],DetailsTable[Positive Date],"&lt;&gt;")</f>
        <v>0</v>
      </c>
      <c r="C32">
        <f>COUNTIFS(DetailsTable[Flat No.],FlatBasedDetails[[#This Row],[Flat No]],DetailsTable[Recovered Date],"&lt;&gt;")</f>
        <v>0</v>
      </c>
      <c r="D32">
        <f>COUNTIFS(DetailsTable[Flat No.],FlatBasedDetails[[#This Row],[Flat No]],DetailsTable[Deceased Date],"&lt;&gt;")</f>
        <v>0</v>
      </c>
      <c r="E32" s="1">
        <f>FlatBasedDetails[[#This Row],[Total Cases Reported]]-FlatBasedDetails[[#This Row],[Recovered Cases]]-FlatBasedDetails[[#This Row],[Deceased Cases]]</f>
        <v>0</v>
      </c>
    </row>
    <row r="33" spans="1:5" x14ac:dyDescent="0.25">
      <c r="A33">
        <v>32</v>
      </c>
      <c r="B33" s="24">
        <f>COUNTIFS(DetailsTable[Flat No.],FlatBasedDetails[[#This Row],[Flat No]],DetailsTable[Positive Date],"&lt;&gt;")</f>
        <v>0</v>
      </c>
      <c r="C33">
        <f>COUNTIFS(DetailsTable[Flat No.],FlatBasedDetails[[#This Row],[Flat No]],DetailsTable[Recovered Date],"&lt;&gt;")</f>
        <v>0</v>
      </c>
      <c r="D33">
        <f>COUNTIFS(DetailsTable[Flat No.],FlatBasedDetails[[#This Row],[Flat No]],DetailsTable[Deceased Date],"&lt;&gt;")</f>
        <v>0</v>
      </c>
      <c r="E33" s="1">
        <f>FlatBasedDetails[[#This Row],[Total Cases Reported]]-FlatBasedDetails[[#This Row],[Recovered Cases]]-FlatBasedDetails[[#This Row],[Deceased Cases]]</f>
        <v>0</v>
      </c>
    </row>
    <row r="34" spans="1:5" x14ac:dyDescent="0.25">
      <c r="A34">
        <v>33</v>
      </c>
      <c r="B34" s="24">
        <f>COUNTIFS(DetailsTable[Flat No.],FlatBasedDetails[[#This Row],[Flat No]],DetailsTable[Positive Date],"&lt;&gt;")</f>
        <v>0</v>
      </c>
      <c r="C34">
        <f>COUNTIFS(DetailsTable[Flat No.],FlatBasedDetails[[#This Row],[Flat No]],DetailsTable[Recovered Date],"&lt;&gt;")</f>
        <v>0</v>
      </c>
      <c r="D34">
        <f>COUNTIFS(DetailsTable[Flat No.],FlatBasedDetails[[#This Row],[Flat No]],DetailsTable[Deceased Date],"&lt;&gt;")</f>
        <v>0</v>
      </c>
      <c r="E34" s="1">
        <f>FlatBasedDetails[[#This Row],[Total Cases Reported]]-FlatBasedDetails[[#This Row],[Recovered Cases]]-FlatBasedDetails[[#This Row],[Deceased Cases]]</f>
        <v>0</v>
      </c>
    </row>
    <row r="35" spans="1:5" x14ac:dyDescent="0.25">
      <c r="A35">
        <v>34</v>
      </c>
      <c r="B35" s="24">
        <f>COUNTIFS(DetailsTable[Flat No.],FlatBasedDetails[[#This Row],[Flat No]],DetailsTable[Positive Date],"&lt;&gt;")</f>
        <v>0</v>
      </c>
      <c r="C35">
        <f>COUNTIFS(DetailsTable[Flat No.],FlatBasedDetails[[#This Row],[Flat No]],DetailsTable[Recovered Date],"&lt;&gt;")</f>
        <v>0</v>
      </c>
      <c r="D35">
        <f>COUNTIFS(DetailsTable[Flat No.],FlatBasedDetails[[#This Row],[Flat No]],DetailsTable[Deceased Date],"&lt;&gt;")</f>
        <v>0</v>
      </c>
      <c r="E35" s="1">
        <f>FlatBasedDetails[[#This Row],[Total Cases Reported]]-FlatBasedDetails[[#This Row],[Recovered Cases]]-FlatBasedDetails[[#This Row],[Deceased Cases]]</f>
        <v>0</v>
      </c>
    </row>
    <row r="36" spans="1:5" x14ac:dyDescent="0.25">
      <c r="A36">
        <v>35</v>
      </c>
      <c r="B36" s="24">
        <f>COUNTIFS(DetailsTable[Flat No.],FlatBasedDetails[[#This Row],[Flat No]],DetailsTable[Positive Date],"&lt;&gt;")</f>
        <v>0</v>
      </c>
      <c r="C36">
        <f>COUNTIFS(DetailsTable[Flat No.],FlatBasedDetails[[#This Row],[Flat No]],DetailsTable[Recovered Date],"&lt;&gt;")</f>
        <v>0</v>
      </c>
      <c r="D36">
        <f>COUNTIFS(DetailsTable[Flat No.],FlatBasedDetails[[#This Row],[Flat No]],DetailsTable[Deceased Date],"&lt;&gt;")</f>
        <v>0</v>
      </c>
      <c r="E36" s="1">
        <f>FlatBasedDetails[[#This Row],[Total Cases Reported]]-FlatBasedDetails[[#This Row],[Recovered Cases]]-FlatBasedDetails[[#This Row],[Deceased Cases]]</f>
        <v>0</v>
      </c>
    </row>
    <row r="37" spans="1:5" x14ac:dyDescent="0.25">
      <c r="A37">
        <v>36</v>
      </c>
      <c r="B37" s="24">
        <f>COUNTIFS(DetailsTable[Flat No.],FlatBasedDetails[[#This Row],[Flat No]],DetailsTable[Positive Date],"&lt;&gt;")</f>
        <v>0</v>
      </c>
      <c r="C37">
        <f>COUNTIFS(DetailsTable[Flat No.],FlatBasedDetails[[#This Row],[Flat No]],DetailsTable[Recovered Date],"&lt;&gt;")</f>
        <v>0</v>
      </c>
      <c r="D37">
        <f>COUNTIFS(DetailsTable[Flat No.],FlatBasedDetails[[#This Row],[Flat No]],DetailsTable[Deceased Date],"&lt;&gt;")</f>
        <v>0</v>
      </c>
      <c r="E37" s="1">
        <f>FlatBasedDetails[[#This Row],[Total Cases Reported]]-FlatBasedDetails[[#This Row],[Recovered Cases]]-FlatBasedDetails[[#This Row],[Deceased Cases]]</f>
        <v>0</v>
      </c>
    </row>
    <row r="38" spans="1:5" x14ac:dyDescent="0.25">
      <c r="A38">
        <v>37</v>
      </c>
      <c r="B38" s="24">
        <f>COUNTIFS(DetailsTable[Flat No.],FlatBasedDetails[[#This Row],[Flat No]],DetailsTable[Positive Date],"&lt;&gt;")</f>
        <v>0</v>
      </c>
      <c r="C38">
        <f>COUNTIFS(DetailsTable[Flat No.],FlatBasedDetails[[#This Row],[Flat No]],DetailsTable[Recovered Date],"&lt;&gt;")</f>
        <v>0</v>
      </c>
      <c r="D38">
        <f>COUNTIFS(DetailsTable[Flat No.],FlatBasedDetails[[#This Row],[Flat No]],DetailsTable[Deceased Date],"&lt;&gt;")</f>
        <v>0</v>
      </c>
      <c r="E38" s="1">
        <f>FlatBasedDetails[[#This Row],[Total Cases Reported]]-FlatBasedDetails[[#This Row],[Recovered Cases]]-FlatBasedDetails[[#This Row],[Deceased Cases]]</f>
        <v>0</v>
      </c>
    </row>
    <row r="39" spans="1:5" x14ac:dyDescent="0.25">
      <c r="A39">
        <v>38</v>
      </c>
      <c r="B39" s="24">
        <f>COUNTIFS(DetailsTable[Flat No.],FlatBasedDetails[[#This Row],[Flat No]],DetailsTable[Positive Date],"&lt;&gt;")</f>
        <v>0</v>
      </c>
      <c r="C39">
        <f>COUNTIFS(DetailsTable[Flat No.],FlatBasedDetails[[#This Row],[Flat No]],DetailsTable[Recovered Date],"&lt;&gt;")</f>
        <v>0</v>
      </c>
      <c r="D39">
        <f>COUNTIFS(DetailsTable[Flat No.],FlatBasedDetails[[#This Row],[Flat No]],DetailsTable[Deceased Date],"&lt;&gt;")</f>
        <v>0</v>
      </c>
      <c r="E39" s="1">
        <f>FlatBasedDetails[[#This Row],[Total Cases Reported]]-FlatBasedDetails[[#This Row],[Recovered Cases]]-FlatBasedDetails[[#This Row],[Deceased Cases]]</f>
        <v>0</v>
      </c>
    </row>
    <row r="40" spans="1:5" x14ac:dyDescent="0.25">
      <c r="A40">
        <v>39</v>
      </c>
      <c r="B40" s="24">
        <f>COUNTIFS(DetailsTable[Flat No.],FlatBasedDetails[[#This Row],[Flat No]],DetailsTable[Positive Date],"&lt;&gt;")</f>
        <v>0</v>
      </c>
      <c r="C40">
        <f>COUNTIFS(DetailsTable[Flat No.],FlatBasedDetails[[#This Row],[Flat No]],DetailsTable[Recovered Date],"&lt;&gt;")</f>
        <v>0</v>
      </c>
      <c r="D40">
        <f>COUNTIFS(DetailsTable[Flat No.],FlatBasedDetails[[#This Row],[Flat No]],DetailsTable[Deceased Date],"&lt;&gt;")</f>
        <v>0</v>
      </c>
      <c r="E40" s="1">
        <f>FlatBasedDetails[[#This Row],[Total Cases Reported]]-FlatBasedDetails[[#This Row],[Recovered Cases]]-FlatBasedDetails[[#This Row],[Deceased Cases]]</f>
        <v>0</v>
      </c>
    </row>
    <row r="41" spans="1:5" x14ac:dyDescent="0.25">
      <c r="A41">
        <v>40</v>
      </c>
      <c r="B41" s="24">
        <f>COUNTIFS(DetailsTable[Flat No.],FlatBasedDetails[[#This Row],[Flat No]],DetailsTable[Positive Date],"&lt;&gt;")</f>
        <v>0</v>
      </c>
      <c r="C41">
        <f>COUNTIFS(DetailsTable[Flat No.],FlatBasedDetails[[#This Row],[Flat No]],DetailsTable[Recovered Date],"&lt;&gt;")</f>
        <v>0</v>
      </c>
      <c r="D41">
        <f>COUNTIFS(DetailsTable[Flat No.],FlatBasedDetails[[#This Row],[Flat No]],DetailsTable[Deceased Date],"&lt;&gt;")</f>
        <v>0</v>
      </c>
      <c r="E41" s="1">
        <f>FlatBasedDetails[[#This Row],[Total Cases Reported]]-FlatBasedDetails[[#This Row],[Recovered Cases]]-FlatBasedDetails[[#This Row],[Deceased Cases]]</f>
        <v>0</v>
      </c>
    </row>
    <row r="42" spans="1:5" x14ac:dyDescent="0.25">
      <c r="A42">
        <v>41</v>
      </c>
      <c r="B42" s="24">
        <f>COUNTIFS(DetailsTable[Flat No.],FlatBasedDetails[[#This Row],[Flat No]],DetailsTable[Positive Date],"&lt;&gt;")</f>
        <v>0</v>
      </c>
      <c r="C42">
        <f>COUNTIFS(DetailsTable[Flat No.],FlatBasedDetails[[#This Row],[Flat No]],DetailsTable[Recovered Date],"&lt;&gt;")</f>
        <v>0</v>
      </c>
      <c r="D42">
        <f>COUNTIFS(DetailsTable[Flat No.],FlatBasedDetails[[#This Row],[Flat No]],DetailsTable[Deceased Date],"&lt;&gt;")</f>
        <v>0</v>
      </c>
      <c r="E42" s="1">
        <f>FlatBasedDetails[[#This Row],[Total Cases Reported]]-FlatBasedDetails[[#This Row],[Recovered Cases]]-FlatBasedDetails[[#This Row],[Deceased Cases]]</f>
        <v>0</v>
      </c>
    </row>
    <row r="43" spans="1:5" x14ac:dyDescent="0.25">
      <c r="A43">
        <v>42</v>
      </c>
      <c r="B43" s="24">
        <f>COUNTIFS(DetailsTable[Flat No.],FlatBasedDetails[[#This Row],[Flat No]],DetailsTable[Positive Date],"&lt;&gt;")</f>
        <v>0</v>
      </c>
      <c r="C43">
        <f>COUNTIFS(DetailsTable[Flat No.],FlatBasedDetails[[#This Row],[Flat No]],DetailsTable[Recovered Date],"&lt;&gt;")</f>
        <v>0</v>
      </c>
      <c r="D43">
        <f>COUNTIFS(DetailsTable[Flat No.],FlatBasedDetails[[#This Row],[Flat No]],DetailsTable[Deceased Date],"&lt;&gt;")</f>
        <v>0</v>
      </c>
      <c r="E43" s="1">
        <f>FlatBasedDetails[[#This Row],[Total Cases Reported]]-FlatBasedDetails[[#This Row],[Recovered Cases]]-FlatBasedDetails[[#This Row],[Deceased Cases]]</f>
        <v>0</v>
      </c>
    </row>
    <row r="44" spans="1:5" x14ac:dyDescent="0.25">
      <c r="A44">
        <v>43</v>
      </c>
      <c r="B44" s="24">
        <f>COUNTIFS(DetailsTable[Flat No.],FlatBasedDetails[[#This Row],[Flat No]],DetailsTable[Positive Date],"&lt;&gt;")</f>
        <v>0</v>
      </c>
      <c r="C44">
        <f>COUNTIFS(DetailsTable[Flat No.],FlatBasedDetails[[#This Row],[Flat No]],DetailsTable[Recovered Date],"&lt;&gt;")</f>
        <v>0</v>
      </c>
      <c r="D44">
        <f>COUNTIFS(DetailsTable[Flat No.],FlatBasedDetails[[#This Row],[Flat No]],DetailsTable[Deceased Date],"&lt;&gt;")</f>
        <v>0</v>
      </c>
      <c r="E44" s="1">
        <f>FlatBasedDetails[[#This Row],[Total Cases Reported]]-FlatBasedDetails[[#This Row],[Recovered Cases]]-FlatBasedDetails[[#This Row],[Deceased Cases]]</f>
        <v>0</v>
      </c>
    </row>
    <row r="45" spans="1:5" x14ac:dyDescent="0.25">
      <c r="A45">
        <v>44</v>
      </c>
      <c r="B45" s="24">
        <f>COUNTIFS(DetailsTable[Flat No.],FlatBasedDetails[[#This Row],[Flat No]],DetailsTable[Positive Date],"&lt;&gt;")</f>
        <v>0</v>
      </c>
      <c r="C45">
        <f>COUNTIFS(DetailsTable[Flat No.],FlatBasedDetails[[#This Row],[Flat No]],DetailsTable[Recovered Date],"&lt;&gt;")</f>
        <v>0</v>
      </c>
      <c r="D45">
        <f>COUNTIFS(DetailsTable[Flat No.],FlatBasedDetails[[#This Row],[Flat No]],DetailsTable[Deceased Date],"&lt;&gt;")</f>
        <v>0</v>
      </c>
      <c r="E45" s="1">
        <f>FlatBasedDetails[[#This Row],[Total Cases Reported]]-FlatBasedDetails[[#This Row],[Recovered Cases]]-FlatBasedDetails[[#This Row],[Deceased Cases]]</f>
        <v>0</v>
      </c>
    </row>
    <row r="46" spans="1:5" x14ac:dyDescent="0.25">
      <c r="A46">
        <v>45</v>
      </c>
      <c r="B46" s="24">
        <f>COUNTIFS(DetailsTable[Flat No.],FlatBasedDetails[[#This Row],[Flat No]],DetailsTable[Positive Date],"&lt;&gt;")</f>
        <v>0</v>
      </c>
      <c r="C46">
        <f>COUNTIFS(DetailsTable[Flat No.],FlatBasedDetails[[#This Row],[Flat No]],DetailsTable[Recovered Date],"&lt;&gt;")</f>
        <v>0</v>
      </c>
      <c r="D46">
        <f>COUNTIFS(DetailsTable[Flat No.],FlatBasedDetails[[#This Row],[Flat No]],DetailsTable[Deceased Date],"&lt;&gt;")</f>
        <v>0</v>
      </c>
      <c r="E46" s="1">
        <f>FlatBasedDetails[[#This Row],[Total Cases Reported]]-FlatBasedDetails[[#This Row],[Recovered Cases]]-FlatBasedDetails[[#This Row],[Deceased Cases]]</f>
        <v>0</v>
      </c>
    </row>
    <row r="47" spans="1:5" x14ac:dyDescent="0.25">
      <c r="A47">
        <v>46</v>
      </c>
      <c r="B47" s="24">
        <f>COUNTIFS(DetailsTable[Flat No.],FlatBasedDetails[[#This Row],[Flat No]],DetailsTable[Positive Date],"&lt;&gt;")</f>
        <v>0</v>
      </c>
      <c r="C47">
        <f>COUNTIFS(DetailsTable[Flat No.],FlatBasedDetails[[#This Row],[Flat No]],DetailsTable[Recovered Date],"&lt;&gt;")</f>
        <v>0</v>
      </c>
      <c r="D47">
        <f>COUNTIFS(DetailsTable[Flat No.],FlatBasedDetails[[#This Row],[Flat No]],DetailsTable[Deceased Date],"&lt;&gt;")</f>
        <v>0</v>
      </c>
      <c r="E47" s="1">
        <f>FlatBasedDetails[[#This Row],[Total Cases Reported]]-FlatBasedDetails[[#This Row],[Recovered Cases]]-FlatBasedDetails[[#This Row],[Deceased Cases]]</f>
        <v>0</v>
      </c>
    </row>
    <row r="48" spans="1:5" x14ac:dyDescent="0.25">
      <c r="A48">
        <v>47</v>
      </c>
      <c r="B48" s="24">
        <f>COUNTIFS(DetailsTable[Flat No.],FlatBasedDetails[[#This Row],[Flat No]],DetailsTable[Positive Date],"&lt;&gt;")</f>
        <v>0</v>
      </c>
      <c r="C48">
        <f>COUNTIFS(DetailsTable[Flat No.],FlatBasedDetails[[#This Row],[Flat No]],DetailsTable[Recovered Date],"&lt;&gt;")</f>
        <v>0</v>
      </c>
      <c r="D48">
        <f>COUNTIFS(DetailsTable[Flat No.],FlatBasedDetails[[#This Row],[Flat No]],DetailsTable[Deceased Date],"&lt;&gt;")</f>
        <v>0</v>
      </c>
      <c r="E48" s="1">
        <f>FlatBasedDetails[[#This Row],[Total Cases Reported]]-FlatBasedDetails[[#This Row],[Recovered Cases]]-FlatBasedDetails[[#This Row],[Deceased Cases]]</f>
        <v>0</v>
      </c>
    </row>
    <row r="49" spans="1:5" x14ac:dyDescent="0.25">
      <c r="A49">
        <v>48</v>
      </c>
      <c r="B49" s="24">
        <f>COUNTIFS(DetailsTable[Flat No.],FlatBasedDetails[[#This Row],[Flat No]],DetailsTable[Positive Date],"&lt;&gt;")</f>
        <v>0</v>
      </c>
      <c r="C49">
        <f>COUNTIFS(DetailsTable[Flat No.],FlatBasedDetails[[#This Row],[Flat No]],DetailsTable[Recovered Date],"&lt;&gt;")</f>
        <v>0</v>
      </c>
      <c r="D49">
        <f>COUNTIFS(DetailsTable[Flat No.],FlatBasedDetails[[#This Row],[Flat No]],DetailsTable[Deceased Date],"&lt;&gt;")</f>
        <v>0</v>
      </c>
      <c r="E49" s="1">
        <f>FlatBasedDetails[[#This Row],[Total Cases Reported]]-FlatBasedDetails[[#This Row],[Recovered Cases]]-FlatBasedDetails[[#This Row],[Deceased Cases]]</f>
        <v>0</v>
      </c>
    </row>
    <row r="50" spans="1:5" x14ac:dyDescent="0.25">
      <c r="A50">
        <v>49</v>
      </c>
      <c r="B50" s="24">
        <f>COUNTIFS(DetailsTable[Flat No.],FlatBasedDetails[[#This Row],[Flat No]],DetailsTable[Positive Date],"&lt;&gt;")</f>
        <v>0</v>
      </c>
      <c r="C50">
        <f>COUNTIFS(DetailsTable[Flat No.],FlatBasedDetails[[#This Row],[Flat No]],DetailsTable[Recovered Date],"&lt;&gt;")</f>
        <v>0</v>
      </c>
      <c r="D50">
        <f>COUNTIFS(DetailsTable[Flat No.],FlatBasedDetails[[#This Row],[Flat No]],DetailsTable[Deceased Date],"&lt;&gt;")</f>
        <v>0</v>
      </c>
      <c r="E50" s="1">
        <f>FlatBasedDetails[[#This Row],[Total Cases Reported]]-FlatBasedDetails[[#This Row],[Recovered Cases]]-FlatBasedDetails[[#This Row],[Deceased Cases]]</f>
        <v>0</v>
      </c>
    </row>
    <row r="51" spans="1:5" x14ac:dyDescent="0.25">
      <c r="A51">
        <v>50</v>
      </c>
      <c r="B51" s="24">
        <f>COUNTIFS(DetailsTable[Flat No.],FlatBasedDetails[[#This Row],[Flat No]],DetailsTable[Positive Date],"&lt;&gt;")</f>
        <v>0</v>
      </c>
      <c r="C51">
        <f>COUNTIFS(DetailsTable[Flat No.],FlatBasedDetails[[#This Row],[Flat No]],DetailsTable[Recovered Date],"&lt;&gt;")</f>
        <v>0</v>
      </c>
      <c r="D51">
        <f>COUNTIFS(DetailsTable[Flat No.],FlatBasedDetails[[#This Row],[Flat No]],DetailsTable[Deceased Date],"&lt;&gt;")</f>
        <v>0</v>
      </c>
      <c r="E51" s="1">
        <f>FlatBasedDetails[[#This Row],[Total Cases Reported]]-FlatBasedDetails[[#This Row],[Recovered Cases]]-FlatBasedDetails[[#This Row],[Deceased Cases]]</f>
        <v>0</v>
      </c>
    </row>
    <row r="52" spans="1:5" x14ac:dyDescent="0.25">
      <c r="A52">
        <v>51</v>
      </c>
      <c r="B52" s="24">
        <f>COUNTIFS(DetailsTable[Flat No.],FlatBasedDetails[[#This Row],[Flat No]],DetailsTable[Positive Date],"&lt;&gt;")</f>
        <v>0</v>
      </c>
      <c r="C52">
        <f>COUNTIFS(DetailsTable[Flat No.],FlatBasedDetails[[#This Row],[Flat No]],DetailsTable[Recovered Date],"&lt;&gt;")</f>
        <v>0</v>
      </c>
      <c r="D52">
        <f>COUNTIFS(DetailsTable[Flat No.],FlatBasedDetails[[#This Row],[Flat No]],DetailsTable[Deceased Date],"&lt;&gt;")</f>
        <v>0</v>
      </c>
      <c r="E52" s="1">
        <f>FlatBasedDetails[[#This Row],[Total Cases Reported]]-FlatBasedDetails[[#This Row],[Recovered Cases]]-FlatBasedDetails[[#This Row],[Deceased Cases]]</f>
        <v>0</v>
      </c>
    </row>
    <row r="53" spans="1:5" x14ac:dyDescent="0.25">
      <c r="A53">
        <v>52</v>
      </c>
      <c r="B53" s="24">
        <f>COUNTIFS(DetailsTable[Flat No.],FlatBasedDetails[[#This Row],[Flat No]],DetailsTable[Positive Date],"&lt;&gt;")</f>
        <v>0</v>
      </c>
      <c r="C53">
        <f>COUNTIFS(DetailsTable[Flat No.],FlatBasedDetails[[#This Row],[Flat No]],DetailsTable[Recovered Date],"&lt;&gt;")</f>
        <v>0</v>
      </c>
      <c r="D53">
        <f>COUNTIFS(DetailsTable[Flat No.],FlatBasedDetails[[#This Row],[Flat No]],DetailsTable[Deceased Date],"&lt;&gt;")</f>
        <v>0</v>
      </c>
      <c r="E53" s="1">
        <f>FlatBasedDetails[[#This Row],[Total Cases Reported]]-FlatBasedDetails[[#This Row],[Recovered Cases]]-FlatBasedDetails[[#This Row],[Deceased Cases]]</f>
        <v>0</v>
      </c>
    </row>
    <row r="54" spans="1:5" x14ac:dyDescent="0.25">
      <c r="A54">
        <v>53</v>
      </c>
      <c r="B54" s="24">
        <f>COUNTIFS(DetailsTable[Flat No.],FlatBasedDetails[[#This Row],[Flat No]],DetailsTable[Positive Date],"&lt;&gt;")</f>
        <v>0</v>
      </c>
      <c r="C54">
        <f>COUNTIFS(DetailsTable[Flat No.],FlatBasedDetails[[#This Row],[Flat No]],DetailsTable[Recovered Date],"&lt;&gt;")</f>
        <v>0</v>
      </c>
      <c r="D54">
        <f>COUNTIFS(DetailsTable[Flat No.],FlatBasedDetails[[#This Row],[Flat No]],DetailsTable[Deceased Date],"&lt;&gt;")</f>
        <v>0</v>
      </c>
      <c r="E54" s="1">
        <f>FlatBasedDetails[[#This Row],[Total Cases Reported]]-FlatBasedDetails[[#This Row],[Recovered Cases]]-FlatBasedDetails[[#This Row],[Deceased Cases]]</f>
        <v>0</v>
      </c>
    </row>
    <row r="55" spans="1:5" x14ac:dyDescent="0.25">
      <c r="A55">
        <v>54</v>
      </c>
      <c r="B55" s="24">
        <f>COUNTIFS(DetailsTable[Flat No.],FlatBasedDetails[[#This Row],[Flat No]],DetailsTable[Positive Date],"&lt;&gt;")</f>
        <v>0</v>
      </c>
      <c r="C55">
        <f>COUNTIFS(DetailsTable[Flat No.],FlatBasedDetails[[#This Row],[Flat No]],DetailsTable[Recovered Date],"&lt;&gt;")</f>
        <v>0</v>
      </c>
      <c r="D55">
        <f>COUNTIFS(DetailsTable[Flat No.],FlatBasedDetails[[#This Row],[Flat No]],DetailsTable[Deceased Date],"&lt;&gt;")</f>
        <v>0</v>
      </c>
      <c r="E55" s="1">
        <f>FlatBasedDetails[[#This Row],[Total Cases Reported]]-FlatBasedDetails[[#This Row],[Recovered Cases]]-FlatBasedDetails[[#This Row],[Deceased Cases]]</f>
        <v>0</v>
      </c>
    </row>
    <row r="56" spans="1:5" x14ac:dyDescent="0.25">
      <c r="A56">
        <v>55</v>
      </c>
      <c r="B56" s="24">
        <f>COUNTIFS(DetailsTable[Flat No.],FlatBasedDetails[[#This Row],[Flat No]],DetailsTable[Positive Date],"&lt;&gt;")</f>
        <v>0</v>
      </c>
      <c r="C56">
        <f>COUNTIFS(DetailsTable[Flat No.],FlatBasedDetails[[#This Row],[Flat No]],DetailsTable[Recovered Date],"&lt;&gt;")</f>
        <v>0</v>
      </c>
      <c r="D56">
        <f>COUNTIFS(DetailsTable[Flat No.],FlatBasedDetails[[#This Row],[Flat No]],DetailsTable[Deceased Date],"&lt;&gt;")</f>
        <v>0</v>
      </c>
      <c r="E56" s="1">
        <f>FlatBasedDetails[[#This Row],[Total Cases Reported]]-FlatBasedDetails[[#This Row],[Recovered Cases]]-FlatBasedDetails[[#This Row],[Deceased Cases]]</f>
        <v>0</v>
      </c>
    </row>
    <row r="57" spans="1:5" x14ac:dyDescent="0.25">
      <c r="A57">
        <v>56</v>
      </c>
      <c r="B57" s="24">
        <f>COUNTIFS(DetailsTable[Flat No.],FlatBasedDetails[[#This Row],[Flat No]],DetailsTable[Positive Date],"&lt;&gt;")</f>
        <v>0</v>
      </c>
      <c r="C57">
        <f>COUNTIFS(DetailsTable[Flat No.],FlatBasedDetails[[#This Row],[Flat No]],DetailsTable[Recovered Date],"&lt;&gt;")</f>
        <v>0</v>
      </c>
      <c r="D57">
        <f>COUNTIFS(DetailsTable[Flat No.],FlatBasedDetails[[#This Row],[Flat No]],DetailsTable[Deceased Date],"&lt;&gt;")</f>
        <v>0</v>
      </c>
      <c r="E57" s="1">
        <f>FlatBasedDetails[[#This Row],[Total Cases Reported]]-FlatBasedDetails[[#This Row],[Recovered Cases]]-FlatBasedDetails[[#This Row],[Deceased Cases]]</f>
        <v>0</v>
      </c>
    </row>
    <row r="58" spans="1:5" x14ac:dyDescent="0.25">
      <c r="A58">
        <v>57</v>
      </c>
      <c r="B58" s="24">
        <f>COUNTIFS(DetailsTable[Flat No.],FlatBasedDetails[[#This Row],[Flat No]],DetailsTable[Positive Date],"&lt;&gt;")</f>
        <v>0</v>
      </c>
      <c r="C58">
        <f>COUNTIFS(DetailsTable[Flat No.],FlatBasedDetails[[#This Row],[Flat No]],DetailsTable[Recovered Date],"&lt;&gt;")</f>
        <v>0</v>
      </c>
      <c r="D58">
        <f>COUNTIFS(DetailsTable[Flat No.],FlatBasedDetails[[#This Row],[Flat No]],DetailsTable[Deceased Date],"&lt;&gt;")</f>
        <v>0</v>
      </c>
      <c r="E58" s="1">
        <f>FlatBasedDetails[[#This Row],[Total Cases Reported]]-FlatBasedDetails[[#This Row],[Recovered Cases]]-FlatBasedDetails[[#This Row],[Deceased Cases]]</f>
        <v>0</v>
      </c>
    </row>
    <row r="59" spans="1:5" x14ac:dyDescent="0.25">
      <c r="A59">
        <v>58</v>
      </c>
      <c r="B59" s="24">
        <f>COUNTIFS(DetailsTable[Flat No.],FlatBasedDetails[[#This Row],[Flat No]],DetailsTable[Positive Date],"&lt;&gt;")</f>
        <v>0</v>
      </c>
      <c r="C59">
        <f>COUNTIFS(DetailsTable[Flat No.],FlatBasedDetails[[#This Row],[Flat No]],DetailsTable[Recovered Date],"&lt;&gt;")</f>
        <v>0</v>
      </c>
      <c r="D59">
        <f>COUNTIFS(DetailsTable[Flat No.],FlatBasedDetails[[#This Row],[Flat No]],DetailsTable[Deceased Date],"&lt;&gt;")</f>
        <v>0</v>
      </c>
      <c r="E59" s="1">
        <f>FlatBasedDetails[[#This Row],[Total Cases Reported]]-FlatBasedDetails[[#This Row],[Recovered Cases]]-FlatBasedDetails[[#This Row],[Deceased Cases]]</f>
        <v>0</v>
      </c>
    </row>
    <row r="60" spans="1:5" x14ac:dyDescent="0.25">
      <c r="A60">
        <v>59</v>
      </c>
      <c r="B60" s="24">
        <f>COUNTIFS(DetailsTable[Flat No.],FlatBasedDetails[[#This Row],[Flat No]],DetailsTable[Positive Date],"&lt;&gt;")</f>
        <v>0</v>
      </c>
      <c r="C60">
        <f>COUNTIFS(DetailsTable[Flat No.],FlatBasedDetails[[#This Row],[Flat No]],DetailsTable[Recovered Date],"&lt;&gt;")</f>
        <v>0</v>
      </c>
      <c r="D60">
        <f>COUNTIFS(DetailsTable[Flat No.],FlatBasedDetails[[#This Row],[Flat No]],DetailsTable[Deceased Date],"&lt;&gt;")</f>
        <v>0</v>
      </c>
      <c r="E60" s="1">
        <f>FlatBasedDetails[[#This Row],[Total Cases Reported]]-FlatBasedDetails[[#This Row],[Recovered Cases]]-FlatBasedDetails[[#This Row],[Deceased Cases]]</f>
        <v>0</v>
      </c>
    </row>
    <row r="61" spans="1:5" x14ac:dyDescent="0.25">
      <c r="A61">
        <v>60</v>
      </c>
      <c r="B61" s="24">
        <f>COUNTIFS(DetailsTable[Flat No.],FlatBasedDetails[[#This Row],[Flat No]],DetailsTable[Positive Date],"&lt;&gt;")</f>
        <v>0</v>
      </c>
      <c r="C61">
        <f>COUNTIFS(DetailsTable[Flat No.],FlatBasedDetails[[#This Row],[Flat No]],DetailsTable[Recovered Date],"&lt;&gt;")</f>
        <v>0</v>
      </c>
      <c r="D61">
        <f>COUNTIFS(DetailsTable[Flat No.],FlatBasedDetails[[#This Row],[Flat No]],DetailsTable[Deceased Date],"&lt;&gt;")</f>
        <v>0</v>
      </c>
      <c r="E61" s="1">
        <f>FlatBasedDetails[[#This Row],[Total Cases Reported]]-FlatBasedDetails[[#This Row],[Recovered Cases]]-FlatBasedDetails[[#This Row],[Deceased Cases]]</f>
        <v>0</v>
      </c>
    </row>
    <row r="62" spans="1:5" x14ac:dyDescent="0.25">
      <c r="A62">
        <v>61</v>
      </c>
      <c r="B62" s="24">
        <f>COUNTIFS(DetailsTable[Flat No.],FlatBasedDetails[[#This Row],[Flat No]],DetailsTable[Positive Date],"&lt;&gt;")</f>
        <v>0</v>
      </c>
      <c r="C62">
        <f>COUNTIFS(DetailsTable[Flat No.],FlatBasedDetails[[#This Row],[Flat No]],DetailsTable[Recovered Date],"&lt;&gt;")</f>
        <v>0</v>
      </c>
      <c r="D62">
        <f>COUNTIFS(DetailsTable[Flat No.],FlatBasedDetails[[#This Row],[Flat No]],DetailsTable[Deceased Date],"&lt;&gt;")</f>
        <v>0</v>
      </c>
      <c r="E62" s="1">
        <f>FlatBasedDetails[[#This Row],[Total Cases Reported]]-FlatBasedDetails[[#This Row],[Recovered Cases]]-FlatBasedDetails[[#This Row],[Deceased Cases]]</f>
        <v>0</v>
      </c>
    </row>
    <row r="63" spans="1:5" x14ac:dyDescent="0.25">
      <c r="A63">
        <v>62</v>
      </c>
      <c r="B63" s="24">
        <f>COUNTIFS(DetailsTable[Flat No.],FlatBasedDetails[[#This Row],[Flat No]],DetailsTable[Positive Date],"&lt;&gt;")</f>
        <v>0</v>
      </c>
      <c r="C63">
        <f>COUNTIFS(DetailsTable[Flat No.],FlatBasedDetails[[#This Row],[Flat No]],DetailsTable[Recovered Date],"&lt;&gt;")</f>
        <v>0</v>
      </c>
      <c r="D63">
        <f>COUNTIFS(DetailsTable[Flat No.],FlatBasedDetails[[#This Row],[Flat No]],DetailsTable[Deceased Date],"&lt;&gt;")</f>
        <v>0</v>
      </c>
      <c r="E63" s="1">
        <f>FlatBasedDetails[[#This Row],[Total Cases Reported]]-FlatBasedDetails[[#This Row],[Recovered Cases]]-FlatBasedDetails[[#This Row],[Deceased Cases]]</f>
        <v>0</v>
      </c>
    </row>
    <row r="64" spans="1:5" x14ac:dyDescent="0.25">
      <c r="A64">
        <v>63</v>
      </c>
      <c r="B64" s="24">
        <f>COUNTIFS(DetailsTable[Flat No.],FlatBasedDetails[[#This Row],[Flat No]],DetailsTable[Positive Date],"&lt;&gt;")</f>
        <v>0</v>
      </c>
      <c r="C64">
        <f>COUNTIFS(DetailsTable[Flat No.],FlatBasedDetails[[#This Row],[Flat No]],DetailsTable[Recovered Date],"&lt;&gt;")</f>
        <v>0</v>
      </c>
      <c r="D64">
        <f>COUNTIFS(DetailsTable[Flat No.],FlatBasedDetails[[#This Row],[Flat No]],DetailsTable[Deceased Date],"&lt;&gt;")</f>
        <v>0</v>
      </c>
      <c r="E64" s="1">
        <f>FlatBasedDetails[[#This Row],[Total Cases Reported]]-FlatBasedDetails[[#This Row],[Recovered Cases]]-FlatBasedDetails[[#This Row],[Deceased Cases]]</f>
        <v>0</v>
      </c>
    </row>
    <row r="65" spans="1:5" x14ac:dyDescent="0.25">
      <c r="A65">
        <v>64</v>
      </c>
      <c r="B65" s="24">
        <f>COUNTIFS(DetailsTable[Flat No.],FlatBasedDetails[[#This Row],[Flat No]],DetailsTable[Positive Date],"&lt;&gt;")</f>
        <v>0</v>
      </c>
      <c r="C65">
        <f>COUNTIFS(DetailsTable[Flat No.],FlatBasedDetails[[#This Row],[Flat No]],DetailsTable[Recovered Date],"&lt;&gt;")</f>
        <v>0</v>
      </c>
      <c r="D65">
        <f>COUNTIFS(DetailsTable[Flat No.],FlatBasedDetails[[#This Row],[Flat No]],DetailsTable[Deceased Date],"&lt;&gt;")</f>
        <v>0</v>
      </c>
      <c r="E65" s="1">
        <f>FlatBasedDetails[[#This Row],[Total Cases Reported]]-FlatBasedDetails[[#This Row],[Recovered Cases]]-FlatBasedDetails[[#This Row],[Deceased Cases]]</f>
        <v>0</v>
      </c>
    </row>
    <row r="66" spans="1:5" x14ac:dyDescent="0.25">
      <c r="A66">
        <v>65</v>
      </c>
      <c r="B66" s="24">
        <f>COUNTIFS(DetailsTable[Flat No.],FlatBasedDetails[[#This Row],[Flat No]],DetailsTable[Positive Date],"&lt;&gt;")</f>
        <v>0</v>
      </c>
      <c r="C66">
        <f>COUNTIFS(DetailsTable[Flat No.],FlatBasedDetails[[#This Row],[Flat No]],DetailsTable[Recovered Date],"&lt;&gt;")</f>
        <v>0</v>
      </c>
      <c r="D66">
        <f>COUNTIFS(DetailsTable[Flat No.],FlatBasedDetails[[#This Row],[Flat No]],DetailsTable[Deceased Date],"&lt;&gt;")</f>
        <v>0</v>
      </c>
      <c r="E66" s="1">
        <f>FlatBasedDetails[[#This Row],[Total Cases Reported]]-FlatBasedDetails[[#This Row],[Recovered Cases]]-FlatBasedDetails[[#This Row],[Deceased Cases]]</f>
        <v>0</v>
      </c>
    </row>
    <row r="67" spans="1:5" x14ac:dyDescent="0.25">
      <c r="A67">
        <v>66</v>
      </c>
      <c r="B67" s="24">
        <f>COUNTIFS(DetailsTable[Flat No.],FlatBasedDetails[[#This Row],[Flat No]],DetailsTable[Positive Date],"&lt;&gt;")</f>
        <v>0</v>
      </c>
      <c r="C67">
        <f>COUNTIFS(DetailsTable[Flat No.],FlatBasedDetails[[#This Row],[Flat No]],DetailsTable[Recovered Date],"&lt;&gt;")</f>
        <v>0</v>
      </c>
      <c r="D67">
        <f>COUNTIFS(DetailsTable[Flat No.],FlatBasedDetails[[#This Row],[Flat No]],DetailsTable[Deceased Date],"&lt;&gt;")</f>
        <v>0</v>
      </c>
      <c r="E67" s="1">
        <f>FlatBasedDetails[[#This Row],[Total Cases Reported]]-FlatBasedDetails[[#This Row],[Recovered Cases]]-FlatBasedDetails[[#This Row],[Deceased Cases]]</f>
        <v>0</v>
      </c>
    </row>
    <row r="68" spans="1:5" x14ac:dyDescent="0.25">
      <c r="A68">
        <v>67</v>
      </c>
      <c r="B68" s="24">
        <f>COUNTIFS(DetailsTable[Flat No.],FlatBasedDetails[[#This Row],[Flat No]],DetailsTable[Positive Date],"&lt;&gt;")</f>
        <v>0</v>
      </c>
      <c r="C68">
        <f>COUNTIFS(DetailsTable[Flat No.],FlatBasedDetails[[#This Row],[Flat No]],DetailsTable[Recovered Date],"&lt;&gt;")</f>
        <v>0</v>
      </c>
      <c r="D68">
        <f>COUNTIFS(DetailsTable[Flat No.],FlatBasedDetails[[#This Row],[Flat No]],DetailsTable[Deceased Date],"&lt;&gt;")</f>
        <v>0</v>
      </c>
      <c r="E68" s="1">
        <f>FlatBasedDetails[[#This Row],[Total Cases Reported]]-FlatBasedDetails[[#This Row],[Recovered Cases]]-FlatBasedDetails[[#This Row],[Deceased Cases]]</f>
        <v>0</v>
      </c>
    </row>
    <row r="69" spans="1:5" x14ac:dyDescent="0.25">
      <c r="A69">
        <v>68</v>
      </c>
      <c r="B69" s="24">
        <f>COUNTIFS(DetailsTable[Flat No.],FlatBasedDetails[[#This Row],[Flat No]],DetailsTable[Positive Date],"&lt;&gt;")</f>
        <v>0</v>
      </c>
      <c r="C69">
        <f>COUNTIFS(DetailsTable[Flat No.],FlatBasedDetails[[#This Row],[Flat No]],DetailsTable[Recovered Date],"&lt;&gt;")</f>
        <v>0</v>
      </c>
      <c r="D69">
        <f>COUNTIFS(DetailsTable[Flat No.],FlatBasedDetails[[#This Row],[Flat No]],DetailsTable[Deceased Date],"&lt;&gt;")</f>
        <v>0</v>
      </c>
      <c r="E69" s="1">
        <f>FlatBasedDetails[[#This Row],[Total Cases Reported]]-FlatBasedDetails[[#This Row],[Recovered Cases]]-FlatBasedDetails[[#This Row],[Deceased Cases]]</f>
        <v>0</v>
      </c>
    </row>
    <row r="70" spans="1:5" x14ac:dyDescent="0.25">
      <c r="A70">
        <v>69</v>
      </c>
      <c r="B70" s="24">
        <f>COUNTIFS(DetailsTable[Flat No.],FlatBasedDetails[[#This Row],[Flat No]],DetailsTable[Positive Date],"&lt;&gt;")</f>
        <v>0</v>
      </c>
      <c r="C70">
        <f>COUNTIFS(DetailsTable[Flat No.],FlatBasedDetails[[#This Row],[Flat No]],DetailsTable[Recovered Date],"&lt;&gt;")</f>
        <v>0</v>
      </c>
      <c r="D70">
        <f>COUNTIFS(DetailsTable[Flat No.],FlatBasedDetails[[#This Row],[Flat No]],DetailsTable[Deceased Date],"&lt;&gt;")</f>
        <v>0</v>
      </c>
      <c r="E70" s="1">
        <f>FlatBasedDetails[[#This Row],[Total Cases Reported]]-FlatBasedDetails[[#This Row],[Recovered Cases]]-FlatBasedDetails[[#This Row],[Deceased Cases]]</f>
        <v>0</v>
      </c>
    </row>
    <row r="71" spans="1:5" x14ac:dyDescent="0.25">
      <c r="A71">
        <v>70</v>
      </c>
      <c r="B71" s="24">
        <f>COUNTIFS(DetailsTable[Flat No.],FlatBasedDetails[[#This Row],[Flat No]],DetailsTable[Positive Date],"&lt;&gt;")</f>
        <v>0</v>
      </c>
      <c r="C71">
        <f>COUNTIFS(DetailsTable[Flat No.],FlatBasedDetails[[#This Row],[Flat No]],DetailsTable[Recovered Date],"&lt;&gt;")</f>
        <v>0</v>
      </c>
      <c r="D71">
        <f>COUNTIFS(DetailsTable[Flat No.],FlatBasedDetails[[#This Row],[Flat No]],DetailsTable[Deceased Date],"&lt;&gt;")</f>
        <v>0</v>
      </c>
      <c r="E71" s="1">
        <f>FlatBasedDetails[[#This Row],[Total Cases Reported]]-FlatBasedDetails[[#This Row],[Recovered Cases]]-FlatBasedDetails[[#This Row],[Deceased Cases]]</f>
        <v>0</v>
      </c>
    </row>
    <row r="72" spans="1:5" x14ac:dyDescent="0.25">
      <c r="A72">
        <v>71</v>
      </c>
      <c r="B72" s="24">
        <f>COUNTIFS(DetailsTable[Flat No.],FlatBasedDetails[[#This Row],[Flat No]],DetailsTable[Positive Date],"&lt;&gt;")</f>
        <v>0</v>
      </c>
      <c r="C72">
        <f>COUNTIFS(DetailsTable[Flat No.],FlatBasedDetails[[#This Row],[Flat No]],DetailsTable[Recovered Date],"&lt;&gt;")</f>
        <v>0</v>
      </c>
      <c r="D72">
        <f>COUNTIFS(DetailsTable[Flat No.],FlatBasedDetails[[#This Row],[Flat No]],DetailsTable[Deceased Date],"&lt;&gt;")</f>
        <v>0</v>
      </c>
      <c r="E72" s="1">
        <f>FlatBasedDetails[[#This Row],[Total Cases Reported]]-FlatBasedDetails[[#This Row],[Recovered Cases]]-FlatBasedDetails[[#This Row],[Deceased Cases]]</f>
        <v>0</v>
      </c>
    </row>
    <row r="73" spans="1:5" x14ac:dyDescent="0.25">
      <c r="A73">
        <v>72</v>
      </c>
      <c r="B73" s="24">
        <f>COUNTIFS(DetailsTable[Flat No.],FlatBasedDetails[[#This Row],[Flat No]],DetailsTable[Positive Date],"&lt;&gt;")</f>
        <v>0</v>
      </c>
      <c r="C73">
        <f>COUNTIFS(DetailsTable[Flat No.],FlatBasedDetails[[#This Row],[Flat No]],DetailsTable[Recovered Date],"&lt;&gt;")</f>
        <v>0</v>
      </c>
      <c r="D73">
        <f>COUNTIFS(DetailsTable[Flat No.],FlatBasedDetails[[#This Row],[Flat No]],DetailsTable[Deceased Date],"&lt;&gt;")</f>
        <v>0</v>
      </c>
      <c r="E73" s="1">
        <f>FlatBasedDetails[[#This Row],[Total Cases Reported]]-FlatBasedDetails[[#This Row],[Recovered Cases]]-FlatBasedDetails[[#This Row],[Deceased Cases]]</f>
        <v>0</v>
      </c>
    </row>
    <row r="74" spans="1:5" x14ac:dyDescent="0.25">
      <c r="A74">
        <v>73</v>
      </c>
      <c r="B74" s="24">
        <f>COUNTIFS(DetailsTable[Flat No.],FlatBasedDetails[[#This Row],[Flat No]],DetailsTable[Positive Date],"&lt;&gt;")</f>
        <v>0</v>
      </c>
      <c r="C74">
        <f>COUNTIFS(DetailsTable[Flat No.],FlatBasedDetails[[#This Row],[Flat No]],DetailsTable[Recovered Date],"&lt;&gt;")</f>
        <v>0</v>
      </c>
      <c r="D74">
        <f>COUNTIFS(DetailsTable[Flat No.],FlatBasedDetails[[#This Row],[Flat No]],DetailsTable[Deceased Date],"&lt;&gt;")</f>
        <v>0</v>
      </c>
      <c r="E74" s="1">
        <f>FlatBasedDetails[[#This Row],[Total Cases Reported]]-FlatBasedDetails[[#This Row],[Recovered Cases]]-FlatBasedDetails[[#This Row],[Deceased Cases]]</f>
        <v>0</v>
      </c>
    </row>
    <row r="75" spans="1:5" x14ac:dyDescent="0.25">
      <c r="A75">
        <v>74</v>
      </c>
      <c r="B75" s="24">
        <f>COUNTIFS(DetailsTable[Flat No.],FlatBasedDetails[[#This Row],[Flat No]],DetailsTable[Positive Date],"&lt;&gt;")</f>
        <v>0</v>
      </c>
      <c r="C75">
        <f>COUNTIFS(DetailsTable[Flat No.],FlatBasedDetails[[#This Row],[Flat No]],DetailsTable[Recovered Date],"&lt;&gt;")</f>
        <v>0</v>
      </c>
      <c r="D75">
        <f>COUNTIFS(DetailsTable[Flat No.],FlatBasedDetails[[#This Row],[Flat No]],DetailsTable[Deceased Date],"&lt;&gt;")</f>
        <v>0</v>
      </c>
      <c r="E75" s="1">
        <f>FlatBasedDetails[[#This Row],[Total Cases Reported]]-FlatBasedDetails[[#This Row],[Recovered Cases]]-FlatBasedDetails[[#This Row],[Deceased Cases]]</f>
        <v>0</v>
      </c>
    </row>
    <row r="76" spans="1:5" x14ac:dyDescent="0.25">
      <c r="A76">
        <v>75</v>
      </c>
      <c r="B76" s="24">
        <f>COUNTIFS(DetailsTable[Flat No.],FlatBasedDetails[[#This Row],[Flat No]],DetailsTable[Positive Date],"&lt;&gt;")</f>
        <v>0</v>
      </c>
      <c r="C76">
        <f>COUNTIFS(DetailsTable[Flat No.],FlatBasedDetails[[#This Row],[Flat No]],DetailsTable[Recovered Date],"&lt;&gt;")</f>
        <v>0</v>
      </c>
      <c r="D76">
        <f>COUNTIFS(DetailsTable[Flat No.],FlatBasedDetails[[#This Row],[Flat No]],DetailsTable[Deceased Date],"&lt;&gt;")</f>
        <v>0</v>
      </c>
      <c r="E76" s="1">
        <f>FlatBasedDetails[[#This Row],[Total Cases Reported]]-FlatBasedDetails[[#This Row],[Recovered Cases]]-FlatBasedDetails[[#This Row],[Deceased Cases]]</f>
        <v>0</v>
      </c>
    </row>
    <row r="77" spans="1:5" x14ac:dyDescent="0.25">
      <c r="A77">
        <v>76</v>
      </c>
      <c r="B77" s="24">
        <f>COUNTIFS(DetailsTable[Flat No.],FlatBasedDetails[[#This Row],[Flat No]],DetailsTable[Positive Date],"&lt;&gt;")</f>
        <v>0</v>
      </c>
      <c r="C77">
        <f>COUNTIFS(DetailsTable[Flat No.],FlatBasedDetails[[#This Row],[Flat No]],DetailsTable[Recovered Date],"&lt;&gt;")</f>
        <v>0</v>
      </c>
      <c r="D77">
        <f>COUNTIFS(DetailsTable[Flat No.],FlatBasedDetails[[#This Row],[Flat No]],DetailsTable[Deceased Date],"&lt;&gt;")</f>
        <v>0</v>
      </c>
      <c r="E77" s="1">
        <f>FlatBasedDetails[[#This Row],[Total Cases Reported]]-FlatBasedDetails[[#This Row],[Recovered Cases]]-FlatBasedDetails[[#This Row],[Deceased Cases]]</f>
        <v>0</v>
      </c>
    </row>
    <row r="78" spans="1:5" x14ac:dyDescent="0.25">
      <c r="A78">
        <v>77</v>
      </c>
      <c r="B78" s="24">
        <f>COUNTIFS(DetailsTable[Flat No.],FlatBasedDetails[[#This Row],[Flat No]],DetailsTable[Positive Date],"&lt;&gt;")</f>
        <v>0</v>
      </c>
      <c r="C78">
        <f>COUNTIFS(DetailsTable[Flat No.],FlatBasedDetails[[#This Row],[Flat No]],DetailsTable[Recovered Date],"&lt;&gt;")</f>
        <v>0</v>
      </c>
      <c r="D78">
        <f>COUNTIFS(DetailsTable[Flat No.],FlatBasedDetails[[#This Row],[Flat No]],DetailsTable[Deceased Date],"&lt;&gt;")</f>
        <v>0</v>
      </c>
      <c r="E78" s="1">
        <f>FlatBasedDetails[[#This Row],[Total Cases Reported]]-FlatBasedDetails[[#This Row],[Recovered Cases]]-FlatBasedDetails[[#This Row],[Deceased Cases]]</f>
        <v>0</v>
      </c>
    </row>
    <row r="79" spans="1:5" x14ac:dyDescent="0.25">
      <c r="A79">
        <v>78</v>
      </c>
      <c r="B79" s="24">
        <f>COUNTIFS(DetailsTable[Flat No.],FlatBasedDetails[[#This Row],[Flat No]],DetailsTable[Positive Date],"&lt;&gt;")</f>
        <v>0</v>
      </c>
      <c r="C79">
        <f>COUNTIFS(DetailsTable[Flat No.],FlatBasedDetails[[#This Row],[Flat No]],DetailsTable[Recovered Date],"&lt;&gt;")</f>
        <v>0</v>
      </c>
      <c r="D79">
        <f>COUNTIFS(DetailsTable[Flat No.],FlatBasedDetails[[#This Row],[Flat No]],DetailsTable[Deceased Date],"&lt;&gt;")</f>
        <v>0</v>
      </c>
      <c r="E79" s="1">
        <f>FlatBasedDetails[[#This Row],[Total Cases Reported]]-FlatBasedDetails[[#This Row],[Recovered Cases]]-FlatBasedDetails[[#This Row],[Deceased Cases]]</f>
        <v>0</v>
      </c>
    </row>
    <row r="80" spans="1:5" x14ac:dyDescent="0.25">
      <c r="A80">
        <v>79</v>
      </c>
      <c r="B80" s="24">
        <f>COUNTIFS(DetailsTable[Flat No.],FlatBasedDetails[[#This Row],[Flat No]],DetailsTable[Positive Date],"&lt;&gt;")</f>
        <v>0</v>
      </c>
      <c r="C80">
        <f>COUNTIFS(DetailsTable[Flat No.],FlatBasedDetails[[#This Row],[Flat No]],DetailsTable[Recovered Date],"&lt;&gt;")</f>
        <v>0</v>
      </c>
      <c r="D80">
        <f>COUNTIFS(DetailsTable[Flat No.],FlatBasedDetails[[#This Row],[Flat No]],DetailsTable[Deceased Date],"&lt;&gt;")</f>
        <v>0</v>
      </c>
      <c r="E80" s="1">
        <f>FlatBasedDetails[[#This Row],[Total Cases Reported]]-FlatBasedDetails[[#This Row],[Recovered Cases]]-FlatBasedDetails[[#This Row],[Deceased Cases]]</f>
        <v>0</v>
      </c>
    </row>
    <row r="81" spans="1:5" x14ac:dyDescent="0.25">
      <c r="A81">
        <v>80</v>
      </c>
      <c r="B81" s="24">
        <f>COUNTIFS(DetailsTable[Flat No.],FlatBasedDetails[[#This Row],[Flat No]],DetailsTable[Positive Date],"&lt;&gt;")</f>
        <v>0</v>
      </c>
      <c r="C81">
        <f>COUNTIFS(DetailsTable[Flat No.],FlatBasedDetails[[#This Row],[Flat No]],DetailsTable[Recovered Date],"&lt;&gt;")</f>
        <v>0</v>
      </c>
      <c r="D81">
        <f>COUNTIFS(DetailsTable[Flat No.],FlatBasedDetails[[#This Row],[Flat No]],DetailsTable[Deceased Date],"&lt;&gt;")</f>
        <v>0</v>
      </c>
      <c r="E81" s="1">
        <f>FlatBasedDetails[[#This Row],[Total Cases Reported]]-FlatBasedDetails[[#This Row],[Recovered Cases]]-FlatBasedDetails[[#This Row],[Deceased Cases]]</f>
        <v>0</v>
      </c>
    </row>
    <row r="82" spans="1:5" x14ac:dyDescent="0.25">
      <c r="A82">
        <v>81</v>
      </c>
      <c r="B82" s="24">
        <f>COUNTIFS(DetailsTable[Flat No.],FlatBasedDetails[[#This Row],[Flat No]],DetailsTable[Positive Date],"&lt;&gt;")</f>
        <v>0</v>
      </c>
      <c r="C82">
        <f>COUNTIFS(DetailsTable[Flat No.],FlatBasedDetails[[#This Row],[Flat No]],DetailsTable[Recovered Date],"&lt;&gt;")</f>
        <v>0</v>
      </c>
      <c r="D82">
        <f>COUNTIFS(DetailsTable[Flat No.],FlatBasedDetails[[#This Row],[Flat No]],DetailsTable[Deceased Date],"&lt;&gt;")</f>
        <v>0</v>
      </c>
      <c r="E82" s="1">
        <f>FlatBasedDetails[[#This Row],[Total Cases Reported]]-FlatBasedDetails[[#This Row],[Recovered Cases]]-FlatBasedDetails[[#This Row],[Deceased Cases]]</f>
        <v>0</v>
      </c>
    </row>
    <row r="83" spans="1:5" x14ac:dyDescent="0.25">
      <c r="A83">
        <v>82</v>
      </c>
      <c r="B83" s="24">
        <f>COUNTIFS(DetailsTable[Flat No.],FlatBasedDetails[[#This Row],[Flat No]],DetailsTable[Positive Date],"&lt;&gt;")</f>
        <v>0</v>
      </c>
      <c r="C83">
        <f>COUNTIFS(DetailsTable[Flat No.],FlatBasedDetails[[#This Row],[Flat No]],DetailsTable[Recovered Date],"&lt;&gt;")</f>
        <v>0</v>
      </c>
      <c r="D83">
        <f>COUNTIFS(DetailsTable[Flat No.],FlatBasedDetails[[#This Row],[Flat No]],DetailsTable[Deceased Date],"&lt;&gt;")</f>
        <v>0</v>
      </c>
      <c r="E83" s="1">
        <f>FlatBasedDetails[[#This Row],[Total Cases Reported]]-FlatBasedDetails[[#This Row],[Recovered Cases]]-FlatBasedDetails[[#This Row],[Deceased Cases]]</f>
        <v>0</v>
      </c>
    </row>
    <row r="84" spans="1:5" x14ac:dyDescent="0.25">
      <c r="A84">
        <v>83</v>
      </c>
      <c r="B84" s="24">
        <f>COUNTIFS(DetailsTable[Flat No.],FlatBasedDetails[[#This Row],[Flat No]],DetailsTable[Positive Date],"&lt;&gt;")</f>
        <v>0</v>
      </c>
      <c r="C84">
        <f>COUNTIFS(DetailsTable[Flat No.],FlatBasedDetails[[#This Row],[Flat No]],DetailsTable[Recovered Date],"&lt;&gt;")</f>
        <v>0</v>
      </c>
      <c r="D84">
        <f>COUNTIFS(DetailsTable[Flat No.],FlatBasedDetails[[#This Row],[Flat No]],DetailsTable[Deceased Date],"&lt;&gt;")</f>
        <v>0</v>
      </c>
      <c r="E84" s="1">
        <f>FlatBasedDetails[[#This Row],[Total Cases Reported]]-FlatBasedDetails[[#This Row],[Recovered Cases]]-FlatBasedDetails[[#This Row],[Deceased Cases]]</f>
        <v>0</v>
      </c>
    </row>
    <row r="85" spans="1:5" x14ac:dyDescent="0.25">
      <c r="A85">
        <v>84</v>
      </c>
      <c r="B85" s="24">
        <f>COUNTIFS(DetailsTable[Flat No.],FlatBasedDetails[[#This Row],[Flat No]],DetailsTable[Positive Date],"&lt;&gt;")</f>
        <v>0</v>
      </c>
      <c r="C85">
        <f>COUNTIFS(DetailsTable[Flat No.],FlatBasedDetails[[#This Row],[Flat No]],DetailsTable[Recovered Date],"&lt;&gt;")</f>
        <v>0</v>
      </c>
      <c r="D85">
        <f>COUNTIFS(DetailsTable[Flat No.],FlatBasedDetails[[#This Row],[Flat No]],DetailsTable[Deceased Date],"&lt;&gt;")</f>
        <v>0</v>
      </c>
      <c r="E85" s="1">
        <f>FlatBasedDetails[[#This Row],[Total Cases Reported]]-FlatBasedDetails[[#This Row],[Recovered Cases]]-FlatBasedDetails[[#This Row],[Deceased Cases]]</f>
        <v>0</v>
      </c>
    </row>
    <row r="86" spans="1:5" x14ac:dyDescent="0.25">
      <c r="A86">
        <v>85</v>
      </c>
      <c r="B86" s="24">
        <f>COUNTIFS(DetailsTable[Flat No.],FlatBasedDetails[[#This Row],[Flat No]],DetailsTable[Positive Date],"&lt;&gt;")</f>
        <v>0</v>
      </c>
      <c r="C86">
        <f>COUNTIFS(DetailsTable[Flat No.],FlatBasedDetails[[#This Row],[Flat No]],DetailsTable[Recovered Date],"&lt;&gt;")</f>
        <v>0</v>
      </c>
      <c r="D86">
        <f>COUNTIFS(DetailsTable[Flat No.],FlatBasedDetails[[#This Row],[Flat No]],DetailsTable[Deceased Date],"&lt;&gt;")</f>
        <v>0</v>
      </c>
      <c r="E86" s="1">
        <f>FlatBasedDetails[[#This Row],[Total Cases Reported]]-FlatBasedDetails[[#This Row],[Recovered Cases]]-FlatBasedDetails[[#This Row],[Deceased Cases]]</f>
        <v>0</v>
      </c>
    </row>
    <row r="87" spans="1:5" x14ac:dyDescent="0.25">
      <c r="A87">
        <v>86</v>
      </c>
      <c r="B87" s="24">
        <f>COUNTIFS(DetailsTable[Flat No.],FlatBasedDetails[[#This Row],[Flat No]],DetailsTable[Positive Date],"&lt;&gt;")</f>
        <v>0</v>
      </c>
      <c r="C87">
        <f>COUNTIFS(DetailsTable[Flat No.],FlatBasedDetails[[#This Row],[Flat No]],DetailsTable[Recovered Date],"&lt;&gt;")</f>
        <v>0</v>
      </c>
      <c r="D87">
        <f>COUNTIFS(DetailsTable[Flat No.],FlatBasedDetails[[#This Row],[Flat No]],DetailsTable[Deceased Date],"&lt;&gt;")</f>
        <v>0</v>
      </c>
      <c r="E87" s="1">
        <f>FlatBasedDetails[[#This Row],[Total Cases Reported]]-FlatBasedDetails[[#This Row],[Recovered Cases]]-FlatBasedDetails[[#This Row],[Deceased Cases]]</f>
        <v>0</v>
      </c>
    </row>
    <row r="88" spans="1:5" x14ac:dyDescent="0.25">
      <c r="A88">
        <v>87</v>
      </c>
      <c r="B88" s="24">
        <f>COUNTIFS(DetailsTable[Flat No.],FlatBasedDetails[[#This Row],[Flat No]],DetailsTable[Positive Date],"&lt;&gt;")</f>
        <v>0</v>
      </c>
      <c r="C88">
        <f>COUNTIFS(DetailsTable[Flat No.],FlatBasedDetails[[#This Row],[Flat No]],DetailsTable[Recovered Date],"&lt;&gt;")</f>
        <v>0</v>
      </c>
      <c r="D88">
        <f>COUNTIFS(DetailsTable[Flat No.],FlatBasedDetails[[#This Row],[Flat No]],DetailsTable[Deceased Date],"&lt;&gt;")</f>
        <v>0</v>
      </c>
      <c r="E88" s="1">
        <f>FlatBasedDetails[[#This Row],[Total Cases Reported]]-FlatBasedDetails[[#This Row],[Recovered Cases]]-FlatBasedDetails[[#This Row],[Deceased Cases]]</f>
        <v>0</v>
      </c>
    </row>
    <row r="89" spans="1:5" x14ac:dyDescent="0.25">
      <c r="A89">
        <v>88</v>
      </c>
      <c r="B89" s="24">
        <f>COUNTIFS(DetailsTable[Flat No.],FlatBasedDetails[[#This Row],[Flat No]],DetailsTable[Positive Date],"&lt;&gt;")</f>
        <v>0</v>
      </c>
      <c r="C89">
        <f>COUNTIFS(DetailsTable[Flat No.],FlatBasedDetails[[#This Row],[Flat No]],DetailsTable[Recovered Date],"&lt;&gt;")</f>
        <v>0</v>
      </c>
      <c r="D89">
        <f>COUNTIFS(DetailsTable[Flat No.],FlatBasedDetails[[#This Row],[Flat No]],DetailsTable[Deceased Date],"&lt;&gt;")</f>
        <v>0</v>
      </c>
      <c r="E89" s="1">
        <f>FlatBasedDetails[[#This Row],[Total Cases Reported]]-FlatBasedDetails[[#This Row],[Recovered Cases]]-FlatBasedDetails[[#This Row],[Deceased Cases]]</f>
        <v>0</v>
      </c>
    </row>
    <row r="90" spans="1:5" x14ac:dyDescent="0.25">
      <c r="A90">
        <v>89</v>
      </c>
      <c r="B90" s="24">
        <f>COUNTIFS(DetailsTable[Flat No.],FlatBasedDetails[[#This Row],[Flat No]],DetailsTable[Positive Date],"&lt;&gt;")</f>
        <v>0</v>
      </c>
      <c r="C90">
        <f>COUNTIFS(DetailsTable[Flat No.],FlatBasedDetails[[#This Row],[Flat No]],DetailsTable[Recovered Date],"&lt;&gt;")</f>
        <v>0</v>
      </c>
      <c r="D90">
        <f>COUNTIFS(DetailsTable[Flat No.],FlatBasedDetails[[#This Row],[Flat No]],DetailsTable[Deceased Date],"&lt;&gt;")</f>
        <v>0</v>
      </c>
      <c r="E90" s="1">
        <f>FlatBasedDetails[[#This Row],[Total Cases Reported]]-FlatBasedDetails[[#This Row],[Recovered Cases]]-FlatBasedDetails[[#This Row],[Deceased Cases]]</f>
        <v>0</v>
      </c>
    </row>
    <row r="91" spans="1:5" x14ac:dyDescent="0.25">
      <c r="A91">
        <v>90</v>
      </c>
      <c r="B91" s="24">
        <f>COUNTIFS(DetailsTable[Flat No.],FlatBasedDetails[[#This Row],[Flat No]],DetailsTable[Positive Date],"&lt;&gt;")</f>
        <v>0</v>
      </c>
      <c r="C91">
        <f>COUNTIFS(DetailsTable[Flat No.],FlatBasedDetails[[#This Row],[Flat No]],DetailsTable[Recovered Date],"&lt;&gt;")</f>
        <v>0</v>
      </c>
      <c r="D91">
        <f>COUNTIFS(DetailsTable[Flat No.],FlatBasedDetails[[#This Row],[Flat No]],DetailsTable[Deceased Date],"&lt;&gt;")</f>
        <v>0</v>
      </c>
      <c r="E91" s="1">
        <f>FlatBasedDetails[[#This Row],[Total Cases Reported]]-FlatBasedDetails[[#This Row],[Recovered Cases]]-FlatBasedDetails[[#This Row],[Deceased Cases]]</f>
        <v>0</v>
      </c>
    </row>
    <row r="92" spans="1:5" x14ac:dyDescent="0.25">
      <c r="A92">
        <v>91</v>
      </c>
      <c r="B92" s="24">
        <f>COUNTIFS(DetailsTable[Flat No.],FlatBasedDetails[[#This Row],[Flat No]],DetailsTable[Positive Date],"&lt;&gt;")</f>
        <v>0</v>
      </c>
      <c r="C92">
        <f>COUNTIFS(DetailsTable[Flat No.],FlatBasedDetails[[#This Row],[Flat No]],DetailsTable[Recovered Date],"&lt;&gt;")</f>
        <v>0</v>
      </c>
      <c r="D92">
        <f>COUNTIFS(DetailsTable[Flat No.],FlatBasedDetails[[#This Row],[Flat No]],DetailsTable[Deceased Date],"&lt;&gt;")</f>
        <v>0</v>
      </c>
      <c r="E92" s="1">
        <f>FlatBasedDetails[[#This Row],[Total Cases Reported]]-FlatBasedDetails[[#This Row],[Recovered Cases]]-FlatBasedDetails[[#This Row],[Deceased Cases]]</f>
        <v>0</v>
      </c>
    </row>
    <row r="93" spans="1:5" x14ac:dyDescent="0.25">
      <c r="A93">
        <v>92</v>
      </c>
      <c r="B93" s="24">
        <f>COUNTIFS(DetailsTable[Flat No.],FlatBasedDetails[[#This Row],[Flat No]],DetailsTable[Positive Date],"&lt;&gt;")</f>
        <v>0</v>
      </c>
      <c r="C93">
        <f>COUNTIFS(DetailsTable[Flat No.],FlatBasedDetails[[#This Row],[Flat No]],DetailsTable[Recovered Date],"&lt;&gt;")</f>
        <v>0</v>
      </c>
      <c r="D93">
        <f>COUNTIFS(DetailsTable[Flat No.],FlatBasedDetails[[#This Row],[Flat No]],DetailsTable[Deceased Date],"&lt;&gt;")</f>
        <v>0</v>
      </c>
      <c r="E93" s="1">
        <f>FlatBasedDetails[[#This Row],[Total Cases Reported]]-FlatBasedDetails[[#This Row],[Recovered Cases]]-FlatBasedDetails[[#This Row],[Deceased Cases]]</f>
        <v>0</v>
      </c>
    </row>
    <row r="94" spans="1:5" x14ac:dyDescent="0.25">
      <c r="A94">
        <v>93</v>
      </c>
      <c r="B94" s="24">
        <f>COUNTIFS(DetailsTable[Flat No.],FlatBasedDetails[[#This Row],[Flat No]],DetailsTable[Positive Date],"&lt;&gt;")</f>
        <v>0</v>
      </c>
      <c r="C94">
        <f>COUNTIFS(DetailsTable[Flat No.],FlatBasedDetails[[#This Row],[Flat No]],DetailsTable[Recovered Date],"&lt;&gt;")</f>
        <v>0</v>
      </c>
      <c r="D94">
        <f>COUNTIFS(DetailsTable[Flat No.],FlatBasedDetails[[#This Row],[Flat No]],DetailsTable[Deceased Date],"&lt;&gt;")</f>
        <v>0</v>
      </c>
      <c r="E94" s="1">
        <f>FlatBasedDetails[[#This Row],[Total Cases Reported]]-FlatBasedDetails[[#This Row],[Recovered Cases]]-FlatBasedDetails[[#This Row],[Deceased Cases]]</f>
        <v>0</v>
      </c>
    </row>
    <row r="95" spans="1:5" x14ac:dyDescent="0.25">
      <c r="A95">
        <v>94</v>
      </c>
      <c r="B95" s="24">
        <f>COUNTIFS(DetailsTable[Flat No.],FlatBasedDetails[[#This Row],[Flat No]],DetailsTable[Positive Date],"&lt;&gt;")</f>
        <v>0</v>
      </c>
      <c r="C95">
        <f>COUNTIFS(DetailsTable[Flat No.],FlatBasedDetails[[#This Row],[Flat No]],DetailsTable[Recovered Date],"&lt;&gt;")</f>
        <v>0</v>
      </c>
      <c r="D95">
        <f>COUNTIFS(DetailsTable[Flat No.],FlatBasedDetails[[#This Row],[Flat No]],DetailsTable[Deceased Date],"&lt;&gt;")</f>
        <v>0</v>
      </c>
      <c r="E95" s="1">
        <f>FlatBasedDetails[[#This Row],[Total Cases Reported]]-FlatBasedDetails[[#This Row],[Recovered Cases]]-FlatBasedDetails[[#This Row],[Deceased Cases]]</f>
        <v>0</v>
      </c>
    </row>
    <row r="96" spans="1:5" x14ac:dyDescent="0.25">
      <c r="A96">
        <v>95</v>
      </c>
      <c r="B96" s="24">
        <f>COUNTIFS(DetailsTable[Flat No.],FlatBasedDetails[[#This Row],[Flat No]],DetailsTable[Positive Date],"&lt;&gt;")</f>
        <v>0</v>
      </c>
      <c r="C96">
        <f>COUNTIFS(DetailsTable[Flat No.],FlatBasedDetails[[#This Row],[Flat No]],DetailsTable[Recovered Date],"&lt;&gt;")</f>
        <v>0</v>
      </c>
      <c r="D96">
        <f>COUNTIFS(DetailsTable[Flat No.],FlatBasedDetails[[#This Row],[Flat No]],DetailsTable[Deceased Date],"&lt;&gt;")</f>
        <v>0</v>
      </c>
      <c r="E96" s="1">
        <f>FlatBasedDetails[[#This Row],[Total Cases Reported]]-FlatBasedDetails[[#This Row],[Recovered Cases]]-FlatBasedDetails[[#This Row],[Deceased Cases]]</f>
        <v>0</v>
      </c>
    </row>
    <row r="97" spans="1:5" x14ac:dyDescent="0.25">
      <c r="A97">
        <v>96</v>
      </c>
      <c r="B97" s="24">
        <f>COUNTIFS(DetailsTable[Flat No.],FlatBasedDetails[[#This Row],[Flat No]],DetailsTable[Positive Date],"&lt;&gt;")</f>
        <v>0</v>
      </c>
      <c r="C97">
        <f>COUNTIFS(DetailsTable[Flat No.],FlatBasedDetails[[#This Row],[Flat No]],DetailsTable[Recovered Date],"&lt;&gt;")</f>
        <v>0</v>
      </c>
      <c r="D97">
        <f>COUNTIFS(DetailsTable[Flat No.],FlatBasedDetails[[#This Row],[Flat No]],DetailsTable[Deceased Date],"&lt;&gt;")</f>
        <v>0</v>
      </c>
      <c r="E97" s="1">
        <f>FlatBasedDetails[[#This Row],[Total Cases Reported]]-FlatBasedDetails[[#This Row],[Recovered Cases]]-FlatBasedDetails[[#This Row],[Deceased Cases]]</f>
        <v>0</v>
      </c>
    </row>
    <row r="98" spans="1:5" x14ac:dyDescent="0.25">
      <c r="A98">
        <v>97</v>
      </c>
      <c r="B98" s="24">
        <f>COUNTIFS(DetailsTable[Flat No.],FlatBasedDetails[[#This Row],[Flat No]],DetailsTable[Positive Date],"&lt;&gt;")</f>
        <v>0</v>
      </c>
      <c r="C98">
        <f>COUNTIFS(DetailsTable[Flat No.],FlatBasedDetails[[#This Row],[Flat No]],DetailsTable[Recovered Date],"&lt;&gt;")</f>
        <v>0</v>
      </c>
      <c r="D98">
        <f>COUNTIFS(DetailsTable[Flat No.],FlatBasedDetails[[#This Row],[Flat No]],DetailsTable[Deceased Date],"&lt;&gt;")</f>
        <v>0</v>
      </c>
      <c r="E98" s="1">
        <f>FlatBasedDetails[[#This Row],[Total Cases Reported]]-FlatBasedDetails[[#This Row],[Recovered Cases]]-FlatBasedDetails[[#This Row],[Deceased Cases]]</f>
        <v>0</v>
      </c>
    </row>
    <row r="99" spans="1:5" x14ac:dyDescent="0.25">
      <c r="A99">
        <v>98</v>
      </c>
      <c r="B99" s="24">
        <f>COUNTIFS(DetailsTable[Flat No.],FlatBasedDetails[[#This Row],[Flat No]],DetailsTable[Positive Date],"&lt;&gt;")</f>
        <v>0</v>
      </c>
      <c r="C99">
        <f>COUNTIFS(DetailsTable[Flat No.],FlatBasedDetails[[#This Row],[Flat No]],DetailsTable[Recovered Date],"&lt;&gt;")</f>
        <v>0</v>
      </c>
      <c r="D99">
        <f>COUNTIFS(DetailsTable[Flat No.],FlatBasedDetails[[#This Row],[Flat No]],DetailsTable[Deceased Date],"&lt;&gt;")</f>
        <v>0</v>
      </c>
      <c r="E99" s="1">
        <f>FlatBasedDetails[[#This Row],[Total Cases Reported]]-FlatBasedDetails[[#This Row],[Recovered Cases]]-FlatBasedDetails[[#This Row],[Deceased Cases]]</f>
        <v>0</v>
      </c>
    </row>
    <row r="100" spans="1:5" x14ac:dyDescent="0.25">
      <c r="A100">
        <v>99</v>
      </c>
      <c r="B100" s="24">
        <f>COUNTIFS(DetailsTable[Flat No.],FlatBasedDetails[[#This Row],[Flat No]],DetailsTable[Positive Date],"&lt;&gt;")</f>
        <v>0</v>
      </c>
      <c r="C100">
        <f>COUNTIFS(DetailsTable[Flat No.],FlatBasedDetails[[#This Row],[Flat No]],DetailsTable[Recovered Date],"&lt;&gt;")</f>
        <v>0</v>
      </c>
      <c r="D100">
        <f>COUNTIFS(DetailsTable[Flat No.],FlatBasedDetails[[#This Row],[Flat No]],DetailsTable[Deceased Date],"&lt;&gt;")</f>
        <v>0</v>
      </c>
      <c r="E100" s="1">
        <f>FlatBasedDetails[[#This Row],[Total Cases Reported]]-FlatBasedDetails[[#This Row],[Recovered Cases]]-FlatBasedDetails[[#This Row],[Deceased Cases]]</f>
        <v>0</v>
      </c>
    </row>
    <row r="101" spans="1:5" x14ac:dyDescent="0.25">
      <c r="A101">
        <v>100</v>
      </c>
      <c r="B101" s="24">
        <f>COUNTIFS(DetailsTable[Flat No.],FlatBasedDetails[[#This Row],[Flat No]],DetailsTable[Positive Date],"&lt;&gt;")</f>
        <v>0</v>
      </c>
      <c r="C101">
        <f>COUNTIFS(DetailsTable[Flat No.],FlatBasedDetails[[#This Row],[Flat No]],DetailsTable[Recovered Date],"&lt;&gt;")</f>
        <v>0</v>
      </c>
      <c r="D101">
        <f>COUNTIFS(DetailsTable[Flat No.],FlatBasedDetails[[#This Row],[Flat No]],DetailsTable[Deceased Date],"&lt;&gt;")</f>
        <v>0</v>
      </c>
      <c r="E101" s="1">
        <f>FlatBasedDetails[[#This Row],[Total Cases Reported]]-FlatBasedDetails[[#This Row],[Recovered Cases]]-FlatBasedDetails[[#This Row],[Deceased Cases]]</f>
        <v>0</v>
      </c>
    </row>
    <row r="102" spans="1:5" x14ac:dyDescent="0.25">
      <c r="A102">
        <v>101</v>
      </c>
      <c r="B102" s="24">
        <f>COUNTIFS(DetailsTable[Flat No.],FlatBasedDetails[[#This Row],[Flat No]],DetailsTable[Positive Date],"&lt;&gt;")</f>
        <v>0</v>
      </c>
      <c r="C102">
        <f>COUNTIFS(DetailsTable[Flat No.],FlatBasedDetails[[#This Row],[Flat No]],DetailsTable[Recovered Date],"&lt;&gt;")</f>
        <v>0</v>
      </c>
      <c r="D102">
        <f>COUNTIFS(DetailsTable[Flat No.],FlatBasedDetails[[#This Row],[Flat No]],DetailsTable[Deceased Date],"&lt;&gt;")</f>
        <v>0</v>
      </c>
      <c r="E102" s="1">
        <f>FlatBasedDetails[[#This Row],[Total Cases Reported]]-FlatBasedDetails[[#This Row],[Recovered Cases]]-FlatBasedDetails[[#This Row],[Deceased Cases]]</f>
        <v>0</v>
      </c>
    </row>
    <row r="103" spans="1:5" x14ac:dyDescent="0.25">
      <c r="A103">
        <v>102</v>
      </c>
      <c r="B103" s="24">
        <f>COUNTIFS(DetailsTable[Flat No.],FlatBasedDetails[[#This Row],[Flat No]],DetailsTable[Positive Date],"&lt;&gt;")</f>
        <v>0</v>
      </c>
      <c r="C103">
        <f>COUNTIFS(DetailsTable[Flat No.],FlatBasedDetails[[#This Row],[Flat No]],DetailsTable[Recovered Date],"&lt;&gt;")</f>
        <v>0</v>
      </c>
      <c r="D103">
        <f>COUNTIFS(DetailsTable[Flat No.],FlatBasedDetails[[#This Row],[Flat No]],DetailsTable[Deceased Date],"&lt;&gt;")</f>
        <v>0</v>
      </c>
      <c r="E103" s="1">
        <f>FlatBasedDetails[[#This Row],[Total Cases Reported]]-FlatBasedDetails[[#This Row],[Recovered Cases]]-FlatBasedDetails[[#This Row],[Deceased Cases]]</f>
        <v>0</v>
      </c>
    </row>
    <row r="104" spans="1:5" x14ac:dyDescent="0.25">
      <c r="A104">
        <v>103</v>
      </c>
      <c r="B104" s="24">
        <f>COUNTIFS(DetailsTable[Flat No.],FlatBasedDetails[[#This Row],[Flat No]],DetailsTable[Positive Date],"&lt;&gt;")</f>
        <v>0</v>
      </c>
      <c r="C104">
        <f>COUNTIFS(DetailsTable[Flat No.],FlatBasedDetails[[#This Row],[Flat No]],DetailsTable[Recovered Date],"&lt;&gt;")</f>
        <v>0</v>
      </c>
      <c r="D104">
        <f>COUNTIFS(DetailsTable[Flat No.],FlatBasedDetails[[#This Row],[Flat No]],DetailsTable[Deceased Date],"&lt;&gt;")</f>
        <v>0</v>
      </c>
      <c r="E104" s="1">
        <f>FlatBasedDetails[[#This Row],[Total Cases Reported]]-FlatBasedDetails[[#This Row],[Recovered Cases]]-FlatBasedDetails[[#This Row],[Deceased Cases]]</f>
        <v>0</v>
      </c>
    </row>
    <row r="105" spans="1:5" x14ac:dyDescent="0.25">
      <c r="A105">
        <v>104</v>
      </c>
      <c r="B105" s="24">
        <f>COUNTIFS(DetailsTable[Flat No.],FlatBasedDetails[[#This Row],[Flat No]],DetailsTable[Positive Date],"&lt;&gt;")</f>
        <v>0</v>
      </c>
      <c r="C105">
        <f>COUNTIFS(DetailsTable[Flat No.],FlatBasedDetails[[#This Row],[Flat No]],DetailsTable[Recovered Date],"&lt;&gt;")</f>
        <v>0</v>
      </c>
      <c r="D105">
        <f>COUNTIFS(DetailsTable[Flat No.],FlatBasedDetails[[#This Row],[Flat No]],DetailsTable[Deceased Date],"&lt;&gt;")</f>
        <v>0</v>
      </c>
      <c r="E105" s="1">
        <f>FlatBasedDetails[[#This Row],[Total Cases Reported]]-FlatBasedDetails[[#This Row],[Recovered Cases]]-FlatBasedDetails[[#This Row],[Deceased Cases]]</f>
        <v>0</v>
      </c>
    </row>
    <row r="106" spans="1:5" x14ac:dyDescent="0.25">
      <c r="A106">
        <v>105</v>
      </c>
      <c r="B106" s="24">
        <f>COUNTIFS(DetailsTable[Flat No.],FlatBasedDetails[[#This Row],[Flat No]],DetailsTable[Positive Date],"&lt;&gt;")</f>
        <v>0</v>
      </c>
      <c r="C106">
        <f>COUNTIFS(DetailsTable[Flat No.],FlatBasedDetails[[#This Row],[Flat No]],DetailsTable[Recovered Date],"&lt;&gt;")</f>
        <v>0</v>
      </c>
      <c r="D106">
        <f>COUNTIFS(DetailsTable[Flat No.],FlatBasedDetails[[#This Row],[Flat No]],DetailsTable[Deceased Date],"&lt;&gt;")</f>
        <v>0</v>
      </c>
      <c r="E106" s="1">
        <f>FlatBasedDetails[[#This Row],[Total Cases Reported]]-FlatBasedDetails[[#This Row],[Recovered Cases]]-FlatBasedDetails[[#This Row],[Deceased Cases]]</f>
        <v>0</v>
      </c>
    </row>
    <row r="107" spans="1:5" x14ac:dyDescent="0.25">
      <c r="A107">
        <v>106</v>
      </c>
      <c r="B107" s="24">
        <f>COUNTIFS(DetailsTable[Flat No.],FlatBasedDetails[[#This Row],[Flat No]],DetailsTable[Positive Date],"&lt;&gt;")</f>
        <v>0</v>
      </c>
      <c r="C107">
        <f>COUNTIFS(DetailsTable[Flat No.],FlatBasedDetails[[#This Row],[Flat No]],DetailsTable[Recovered Date],"&lt;&gt;")</f>
        <v>0</v>
      </c>
      <c r="D107">
        <f>COUNTIFS(DetailsTable[Flat No.],FlatBasedDetails[[#This Row],[Flat No]],DetailsTable[Deceased Date],"&lt;&gt;")</f>
        <v>0</v>
      </c>
      <c r="E107" s="1">
        <f>FlatBasedDetails[[#This Row],[Total Cases Reported]]-FlatBasedDetails[[#This Row],[Recovered Cases]]-FlatBasedDetails[[#This Row],[Deceased Cases]]</f>
        <v>0</v>
      </c>
    </row>
    <row r="108" spans="1:5" x14ac:dyDescent="0.25">
      <c r="A108">
        <v>107</v>
      </c>
      <c r="B108" s="24">
        <f>COUNTIFS(DetailsTable[Flat No.],FlatBasedDetails[[#This Row],[Flat No]],DetailsTable[Positive Date],"&lt;&gt;")</f>
        <v>0</v>
      </c>
      <c r="C108">
        <f>COUNTIFS(DetailsTable[Flat No.],FlatBasedDetails[[#This Row],[Flat No]],DetailsTable[Recovered Date],"&lt;&gt;")</f>
        <v>0</v>
      </c>
      <c r="D108">
        <f>COUNTIFS(DetailsTable[Flat No.],FlatBasedDetails[[#This Row],[Flat No]],DetailsTable[Deceased Date],"&lt;&gt;")</f>
        <v>0</v>
      </c>
      <c r="E108" s="1">
        <f>FlatBasedDetails[[#This Row],[Total Cases Reported]]-FlatBasedDetails[[#This Row],[Recovered Cases]]-FlatBasedDetails[[#This Row],[Deceased Cases]]</f>
        <v>0</v>
      </c>
    </row>
    <row r="109" spans="1:5" x14ac:dyDescent="0.25">
      <c r="A109">
        <v>108</v>
      </c>
      <c r="B109" s="24">
        <f>COUNTIFS(DetailsTable[Flat No.],FlatBasedDetails[[#This Row],[Flat No]],DetailsTable[Positive Date],"&lt;&gt;")</f>
        <v>0</v>
      </c>
      <c r="C109">
        <f>COUNTIFS(DetailsTable[Flat No.],FlatBasedDetails[[#This Row],[Flat No]],DetailsTable[Recovered Date],"&lt;&gt;")</f>
        <v>0</v>
      </c>
      <c r="D109">
        <f>COUNTIFS(DetailsTable[Flat No.],FlatBasedDetails[[#This Row],[Flat No]],DetailsTable[Deceased Date],"&lt;&gt;")</f>
        <v>0</v>
      </c>
      <c r="E109" s="1">
        <f>FlatBasedDetails[[#This Row],[Total Cases Reported]]-FlatBasedDetails[[#This Row],[Recovered Cases]]-FlatBasedDetails[[#This Row],[Deceased Cases]]</f>
        <v>0</v>
      </c>
    </row>
    <row r="110" spans="1:5" x14ac:dyDescent="0.25">
      <c r="A110">
        <v>109</v>
      </c>
      <c r="B110" s="24">
        <f>COUNTIFS(DetailsTable[Flat No.],FlatBasedDetails[[#This Row],[Flat No]],DetailsTable[Positive Date],"&lt;&gt;")</f>
        <v>0</v>
      </c>
      <c r="C110">
        <f>COUNTIFS(DetailsTable[Flat No.],FlatBasedDetails[[#This Row],[Flat No]],DetailsTable[Recovered Date],"&lt;&gt;")</f>
        <v>0</v>
      </c>
      <c r="D110">
        <f>COUNTIFS(DetailsTable[Flat No.],FlatBasedDetails[[#This Row],[Flat No]],DetailsTable[Deceased Date],"&lt;&gt;")</f>
        <v>0</v>
      </c>
      <c r="E110" s="1">
        <f>FlatBasedDetails[[#This Row],[Total Cases Reported]]-FlatBasedDetails[[#This Row],[Recovered Cases]]-FlatBasedDetails[[#This Row],[Deceased Cases]]</f>
        <v>0</v>
      </c>
    </row>
    <row r="111" spans="1:5" x14ac:dyDescent="0.25">
      <c r="A111">
        <v>110</v>
      </c>
      <c r="B111" s="24">
        <f>COUNTIFS(DetailsTable[Flat No.],FlatBasedDetails[[#This Row],[Flat No]],DetailsTable[Positive Date],"&lt;&gt;")</f>
        <v>0</v>
      </c>
      <c r="C111">
        <f>COUNTIFS(DetailsTable[Flat No.],FlatBasedDetails[[#This Row],[Flat No]],DetailsTable[Recovered Date],"&lt;&gt;")</f>
        <v>0</v>
      </c>
      <c r="D111">
        <f>COUNTIFS(DetailsTable[Flat No.],FlatBasedDetails[[#This Row],[Flat No]],DetailsTable[Deceased Date],"&lt;&gt;")</f>
        <v>0</v>
      </c>
      <c r="E111" s="1">
        <f>FlatBasedDetails[[#This Row],[Total Cases Reported]]-FlatBasedDetails[[#This Row],[Recovered Cases]]-FlatBasedDetails[[#This Row],[Deceased Cases]]</f>
        <v>0</v>
      </c>
    </row>
    <row r="112" spans="1:5" x14ac:dyDescent="0.25">
      <c r="A112">
        <v>111</v>
      </c>
      <c r="B112" s="24">
        <f>COUNTIFS(DetailsTable[Flat No.],FlatBasedDetails[[#This Row],[Flat No]],DetailsTable[Positive Date],"&lt;&gt;")</f>
        <v>0</v>
      </c>
      <c r="C112">
        <f>COUNTIFS(DetailsTable[Flat No.],FlatBasedDetails[[#This Row],[Flat No]],DetailsTable[Recovered Date],"&lt;&gt;")</f>
        <v>0</v>
      </c>
      <c r="D112">
        <f>COUNTIFS(DetailsTable[Flat No.],FlatBasedDetails[[#This Row],[Flat No]],DetailsTable[Deceased Date],"&lt;&gt;")</f>
        <v>0</v>
      </c>
      <c r="E112" s="1">
        <f>FlatBasedDetails[[#This Row],[Total Cases Reported]]-FlatBasedDetails[[#This Row],[Recovered Cases]]-FlatBasedDetails[[#This Row],[Deceased Cases]]</f>
        <v>0</v>
      </c>
    </row>
    <row r="113" spans="1:5" x14ac:dyDescent="0.25">
      <c r="A113">
        <v>112</v>
      </c>
      <c r="B113" s="24">
        <f>COUNTIFS(DetailsTable[Flat No.],FlatBasedDetails[[#This Row],[Flat No]],DetailsTable[Positive Date],"&lt;&gt;")</f>
        <v>0</v>
      </c>
      <c r="C113">
        <f>COUNTIFS(DetailsTable[Flat No.],FlatBasedDetails[[#This Row],[Flat No]],DetailsTable[Recovered Date],"&lt;&gt;")</f>
        <v>0</v>
      </c>
      <c r="D113">
        <f>COUNTIFS(DetailsTable[Flat No.],FlatBasedDetails[[#This Row],[Flat No]],DetailsTable[Deceased Date],"&lt;&gt;")</f>
        <v>0</v>
      </c>
      <c r="E113" s="1">
        <f>FlatBasedDetails[[#This Row],[Total Cases Reported]]-FlatBasedDetails[[#This Row],[Recovered Cases]]-FlatBasedDetails[[#This Row],[Deceased Cases]]</f>
        <v>0</v>
      </c>
    </row>
    <row r="114" spans="1:5" x14ac:dyDescent="0.25">
      <c r="A114">
        <v>113</v>
      </c>
      <c r="B114" s="24">
        <f>COUNTIFS(DetailsTable[Flat No.],FlatBasedDetails[[#This Row],[Flat No]],DetailsTable[Positive Date],"&lt;&gt;")</f>
        <v>0</v>
      </c>
      <c r="C114">
        <f>COUNTIFS(DetailsTable[Flat No.],FlatBasedDetails[[#This Row],[Flat No]],DetailsTable[Recovered Date],"&lt;&gt;")</f>
        <v>0</v>
      </c>
      <c r="D114">
        <f>COUNTIFS(DetailsTable[Flat No.],FlatBasedDetails[[#This Row],[Flat No]],DetailsTable[Deceased Date],"&lt;&gt;")</f>
        <v>0</v>
      </c>
      <c r="E114" s="1">
        <f>FlatBasedDetails[[#This Row],[Total Cases Reported]]-FlatBasedDetails[[#This Row],[Recovered Cases]]-FlatBasedDetails[[#This Row],[Deceased Cases]]</f>
        <v>0</v>
      </c>
    </row>
    <row r="115" spans="1:5" x14ac:dyDescent="0.25">
      <c r="A115">
        <v>114</v>
      </c>
      <c r="B115" s="24">
        <f>COUNTIFS(DetailsTable[Flat No.],FlatBasedDetails[[#This Row],[Flat No]],DetailsTable[Positive Date],"&lt;&gt;")</f>
        <v>0</v>
      </c>
      <c r="C115">
        <f>COUNTIFS(DetailsTable[Flat No.],FlatBasedDetails[[#This Row],[Flat No]],DetailsTable[Recovered Date],"&lt;&gt;")</f>
        <v>0</v>
      </c>
      <c r="D115">
        <f>COUNTIFS(DetailsTable[Flat No.],FlatBasedDetails[[#This Row],[Flat No]],DetailsTable[Deceased Date],"&lt;&gt;")</f>
        <v>0</v>
      </c>
      <c r="E115" s="1">
        <f>FlatBasedDetails[[#This Row],[Total Cases Reported]]-FlatBasedDetails[[#This Row],[Recovered Cases]]-FlatBasedDetails[[#This Row],[Deceased Cases]]</f>
        <v>0</v>
      </c>
    </row>
    <row r="116" spans="1:5" x14ac:dyDescent="0.25">
      <c r="A116">
        <v>115</v>
      </c>
      <c r="B116" s="24">
        <f>COUNTIFS(DetailsTable[Flat No.],FlatBasedDetails[[#This Row],[Flat No]],DetailsTable[Positive Date],"&lt;&gt;")</f>
        <v>0</v>
      </c>
      <c r="C116">
        <f>COUNTIFS(DetailsTable[Flat No.],FlatBasedDetails[[#This Row],[Flat No]],DetailsTable[Recovered Date],"&lt;&gt;")</f>
        <v>0</v>
      </c>
      <c r="D116">
        <f>COUNTIFS(DetailsTable[Flat No.],FlatBasedDetails[[#This Row],[Flat No]],DetailsTable[Deceased Date],"&lt;&gt;")</f>
        <v>0</v>
      </c>
      <c r="E116" s="1">
        <f>FlatBasedDetails[[#This Row],[Total Cases Reported]]-FlatBasedDetails[[#This Row],[Recovered Cases]]-FlatBasedDetails[[#This Row],[Deceased Cases]]</f>
        <v>0</v>
      </c>
    </row>
    <row r="117" spans="1:5" x14ac:dyDescent="0.25">
      <c r="A117">
        <v>116</v>
      </c>
      <c r="B117" s="24">
        <f>COUNTIFS(DetailsTable[Flat No.],FlatBasedDetails[[#This Row],[Flat No]],DetailsTable[Positive Date],"&lt;&gt;")</f>
        <v>0</v>
      </c>
      <c r="C117">
        <f>COUNTIFS(DetailsTable[Flat No.],FlatBasedDetails[[#This Row],[Flat No]],DetailsTable[Recovered Date],"&lt;&gt;")</f>
        <v>0</v>
      </c>
      <c r="D117">
        <f>COUNTIFS(DetailsTable[Flat No.],FlatBasedDetails[[#This Row],[Flat No]],DetailsTable[Deceased Date],"&lt;&gt;")</f>
        <v>0</v>
      </c>
      <c r="E117" s="1">
        <f>FlatBasedDetails[[#This Row],[Total Cases Reported]]-FlatBasedDetails[[#This Row],[Recovered Cases]]-FlatBasedDetails[[#This Row],[Deceased Cases]]</f>
        <v>0</v>
      </c>
    </row>
    <row r="118" spans="1:5" x14ac:dyDescent="0.25">
      <c r="A118">
        <v>117</v>
      </c>
      <c r="B118" s="24">
        <f>COUNTIFS(DetailsTable[Flat No.],FlatBasedDetails[[#This Row],[Flat No]],DetailsTable[Positive Date],"&lt;&gt;")</f>
        <v>0</v>
      </c>
      <c r="C118">
        <f>COUNTIFS(DetailsTable[Flat No.],FlatBasedDetails[[#This Row],[Flat No]],DetailsTable[Recovered Date],"&lt;&gt;")</f>
        <v>0</v>
      </c>
      <c r="D118">
        <f>COUNTIFS(DetailsTable[Flat No.],FlatBasedDetails[[#This Row],[Flat No]],DetailsTable[Deceased Date],"&lt;&gt;")</f>
        <v>0</v>
      </c>
      <c r="E118" s="1">
        <f>FlatBasedDetails[[#This Row],[Total Cases Reported]]-FlatBasedDetails[[#This Row],[Recovered Cases]]-FlatBasedDetails[[#This Row],[Deceased Cases]]</f>
        <v>0</v>
      </c>
    </row>
    <row r="119" spans="1:5" x14ac:dyDescent="0.25">
      <c r="A119">
        <v>118</v>
      </c>
      <c r="B119" s="24">
        <f>COUNTIFS(DetailsTable[Flat No.],FlatBasedDetails[[#This Row],[Flat No]],DetailsTable[Positive Date],"&lt;&gt;")</f>
        <v>0</v>
      </c>
      <c r="C119">
        <f>COUNTIFS(DetailsTable[Flat No.],FlatBasedDetails[[#This Row],[Flat No]],DetailsTable[Recovered Date],"&lt;&gt;")</f>
        <v>0</v>
      </c>
      <c r="D119">
        <f>COUNTIFS(DetailsTable[Flat No.],FlatBasedDetails[[#This Row],[Flat No]],DetailsTable[Deceased Date],"&lt;&gt;")</f>
        <v>0</v>
      </c>
      <c r="E119" s="1">
        <f>FlatBasedDetails[[#This Row],[Total Cases Reported]]-FlatBasedDetails[[#This Row],[Recovered Cases]]-FlatBasedDetails[[#This Row],[Deceased Cases]]</f>
        <v>0</v>
      </c>
    </row>
    <row r="120" spans="1:5" x14ac:dyDescent="0.25">
      <c r="A120">
        <v>119</v>
      </c>
      <c r="B120" s="24">
        <f>COUNTIFS(DetailsTable[Flat No.],FlatBasedDetails[[#This Row],[Flat No]],DetailsTable[Positive Date],"&lt;&gt;")</f>
        <v>0</v>
      </c>
      <c r="C120">
        <f>COUNTIFS(DetailsTable[Flat No.],FlatBasedDetails[[#This Row],[Flat No]],DetailsTable[Recovered Date],"&lt;&gt;")</f>
        <v>0</v>
      </c>
      <c r="D120">
        <f>COUNTIFS(DetailsTable[Flat No.],FlatBasedDetails[[#This Row],[Flat No]],DetailsTable[Deceased Date],"&lt;&gt;")</f>
        <v>0</v>
      </c>
      <c r="E120" s="1">
        <f>FlatBasedDetails[[#This Row],[Total Cases Reported]]-FlatBasedDetails[[#This Row],[Recovered Cases]]-FlatBasedDetails[[#This Row],[Deceased Cases]]</f>
        <v>0</v>
      </c>
    </row>
    <row r="121" spans="1:5" x14ac:dyDescent="0.25">
      <c r="A121">
        <v>120</v>
      </c>
      <c r="B121" s="24">
        <f>COUNTIFS(DetailsTable[Flat No.],FlatBasedDetails[[#This Row],[Flat No]],DetailsTable[Positive Date],"&lt;&gt;")</f>
        <v>0</v>
      </c>
      <c r="C121">
        <f>COUNTIFS(DetailsTable[Flat No.],FlatBasedDetails[[#This Row],[Flat No]],DetailsTable[Recovered Date],"&lt;&gt;")</f>
        <v>0</v>
      </c>
      <c r="D121">
        <f>COUNTIFS(DetailsTable[Flat No.],FlatBasedDetails[[#This Row],[Flat No]],DetailsTable[Deceased Date],"&lt;&gt;")</f>
        <v>0</v>
      </c>
      <c r="E121" s="1">
        <f>FlatBasedDetails[[#This Row],[Total Cases Reported]]-FlatBasedDetails[[#This Row],[Recovered Cases]]-FlatBasedDetails[[#This Row],[Deceased Cases]]</f>
        <v>0</v>
      </c>
    </row>
    <row r="122" spans="1:5" x14ac:dyDescent="0.25">
      <c r="A122">
        <v>121</v>
      </c>
      <c r="B122" s="24">
        <f>COUNTIFS(DetailsTable[Flat No.],FlatBasedDetails[[#This Row],[Flat No]],DetailsTable[Positive Date],"&lt;&gt;")</f>
        <v>0</v>
      </c>
      <c r="C122">
        <f>COUNTIFS(DetailsTable[Flat No.],FlatBasedDetails[[#This Row],[Flat No]],DetailsTable[Recovered Date],"&lt;&gt;")</f>
        <v>0</v>
      </c>
      <c r="D122">
        <f>COUNTIFS(DetailsTable[Flat No.],FlatBasedDetails[[#This Row],[Flat No]],DetailsTable[Deceased Date],"&lt;&gt;")</f>
        <v>0</v>
      </c>
      <c r="E122" s="1">
        <f>FlatBasedDetails[[#This Row],[Total Cases Reported]]-FlatBasedDetails[[#This Row],[Recovered Cases]]-FlatBasedDetails[[#This Row],[Deceased Cases]]</f>
        <v>0</v>
      </c>
    </row>
    <row r="123" spans="1:5" x14ac:dyDescent="0.25">
      <c r="A123">
        <v>122</v>
      </c>
      <c r="B123" s="24">
        <f>COUNTIFS(DetailsTable[Flat No.],FlatBasedDetails[[#This Row],[Flat No]],DetailsTable[Positive Date],"&lt;&gt;")</f>
        <v>0</v>
      </c>
      <c r="C123">
        <f>COUNTIFS(DetailsTable[Flat No.],FlatBasedDetails[[#This Row],[Flat No]],DetailsTable[Recovered Date],"&lt;&gt;")</f>
        <v>0</v>
      </c>
      <c r="D123">
        <f>COUNTIFS(DetailsTable[Flat No.],FlatBasedDetails[[#This Row],[Flat No]],DetailsTable[Deceased Date],"&lt;&gt;")</f>
        <v>0</v>
      </c>
      <c r="E123" s="1">
        <f>FlatBasedDetails[[#This Row],[Total Cases Reported]]-FlatBasedDetails[[#This Row],[Recovered Cases]]-FlatBasedDetails[[#This Row],[Deceased Cases]]</f>
        <v>0</v>
      </c>
    </row>
    <row r="124" spans="1:5" x14ac:dyDescent="0.25">
      <c r="A124">
        <v>123</v>
      </c>
      <c r="B124" s="24">
        <f>COUNTIFS(DetailsTable[Flat No.],FlatBasedDetails[[#This Row],[Flat No]],DetailsTable[Positive Date],"&lt;&gt;")</f>
        <v>0</v>
      </c>
      <c r="C124">
        <f>COUNTIFS(DetailsTable[Flat No.],FlatBasedDetails[[#This Row],[Flat No]],DetailsTable[Recovered Date],"&lt;&gt;")</f>
        <v>0</v>
      </c>
      <c r="D124">
        <f>COUNTIFS(DetailsTable[Flat No.],FlatBasedDetails[[#This Row],[Flat No]],DetailsTable[Deceased Date],"&lt;&gt;")</f>
        <v>0</v>
      </c>
      <c r="E124" s="1">
        <f>FlatBasedDetails[[#This Row],[Total Cases Reported]]-FlatBasedDetails[[#This Row],[Recovered Cases]]-FlatBasedDetails[[#This Row],[Deceased Cases]]</f>
        <v>0</v>
      </c>
    </row>
    <row r="125" spans="1:5" x14ac:dyDescent="0.25">
      <c r="A125">
        <v>124</v>
      </c>
      <c r="B125" s="24">
        <f>COUNTIFS(DetailsTable[Flat No.],FlatBasedDetails[[#This Row],[Flat No]],DetailsTable[Positive Date],"&lt;&gt;")</f>
        <v>0</v>
      </c>
      <c r="C125">
        <f>COUNTIFS(DetailsTable[Flat No.],FlatBasedDetails[[#This Row],[Flat No]],DetailsTable[Recovered Date],"&lt;&gt;")</f>
        <v>0</v>
      </c>
      <c r="D125">
        <f>COUNTIFS(DetailsTable[Flat No.],FlatBasedDetails[[#This Row],[Flat No]],DetailsTable[Deceased Date],"&lt;&gt;")</f>
        <v>0</v>
      </c>
      <c r="E125" s="1">
        <f>FlatBasedDetails[[#This Row],[Total Cases Reported]]-FlatBasedDetails[[#This Row],[Recovered Cases]]-FlatBasedDetails[[#This Row],[Deceased Cases]]</f>
        <v>0</v>
      </c>
    </row>
    <row r="126" spans="1:5" x14ac:dyDescent="0.25">
      <c r="A126">
        <v>125</v>
      </c>
      <c r="B126" s="24">
        <f>COUNTIFS(DetailsTable[Flat No.],FlatBasedDetails[[#This Row],[Flat No]],DetailsTable[Positive Date],"&lt;&gt;")</f>
        <v>0</v>
      </c>
      <c r="C126">
        <f>COUNTIFS(DetailsTable[Flat No.],FlatBasedDetails[[#This Row],[Flat No]],DetailsTable[Recovered Date],"&lt;&gt;")</f>
        <v>0</v>
      </c>
      <c r="D126">
        <f>COUNTIFS(DetailsTable[Flat No.],FlatBasedDetails[[#This Row],[Flat No]],DetailsTable[Deceased Date],"&lt;&gt;")</f>
        <v>0</v>
      </c>
      <c r="E126" s="1">
        <f>FlatBasedDetails[[#This Row],[Total Cases Reported]]-FlatBasedDetails[[#This Row],[Recovered Cases]]-FlatBasedDetails[[#This Row],[Deceased Cases]]</f>
        <v>0</v>
      </c>
    </row>
    <row r="127" spans="1:5" x14ac:dyDescent="0.25">
      <c r="A127">
        <v>126</v>
      </c>
      <c r="B127" s="24">
        <f>COUNTIFS(DetailsTable[Flat No.],FlatBasedDetails[[#This Row],[Flat No]],DetailsTable[Positive Date],"&lt;&gt;")</f>
        <v>0</v>
      </c>
      <c r="C127">
        <f>COUNTIFS(DetailsTable[Flat No.],FlatBasedDetails[[#This Row],[Flat No]],DetailsTable[Recovered Date],"&lt;&gt;")</f>
        <v>0</v>
      </c>
      <c r="D127">
        <f>COUNTIFS(DetailsTable[Flat No.],FlatBasedDetails[[#This Row],[Flat No]],DetailsTable[Deceased Date],"&lt;&gt;")</f>
        <v>0</v>
      </c>
      <c r="E127" s="1">
        <f>FlatBasedDetails[[#This Row],[Total Cases Reported]]-FlatBasedDetails[[#This Row],[Recovered Cases]]-FlatBasedDetails[[#This Row],[Deceased Cases]]</f>
        <v>0</v>
      </c>
    </row>
    <row r="128" spans="1:5" x14ac:dyDescent="0.25">
      <c r="A128">
        <v>127</v>
      </c>
      <c r="B128" s="24">
        <f>COUNTIFS(DetailsTable[Flat No.],FlatBasedDetails[[#This Row],[Flat No]],DetailsTable[Positive Date],"&lt;&gt;")</f>
        <v>0</v>
      </c>
      <c r="C128">
        <f>COUNTIFS(DetailsTable[Flat No.],FlatBasedDetails[[#This Row],[Flat No]],DetailsTable[Recovered Date],"&lt;&gt;")</f>
        <v>0</v>
      </c>
      <c r="D128">
        <f>COUNTIFS(DetailsTable[Flat No.],FlatBasedDetails[[#This Row],[Flat No]],DetailsTable[Deceased Date],"&lt;&gt;")</f>
        <v>0</v>
      </c>
      <c r="E128" s="1">
        <f>FlatBasedDetails[[#This Row],[Total Cases Reported]]-FlatBasedDetails[[#This Row],[Recovered Cases]]-FlatBasedDetails[[#This Row],[Deceased Cases]]</f>
        <v>0</v>
      </c>
    </row>
    <row r="129" spans="1:5" x14ac:dyDescent="0.25">
      <c r="A129">
        <v>128</v>
      </c>
      <c r="B129" s="24">
        <f>COUNTIFS(DetailsTable[Flat No.],FlatBasedDetails[[#This Row],[Flat No]],DetailsTable[Positive Date],"&lt;&gt;")</f>
        <v>0</v>
      </c>
      <c r="C129">
        <f>COUNTIFS(DetailsTable[Flat No.],FlatBasedDetails[[#This Row],[Flat No]],DetailsTable[Recovered Date],"&lt;&gt;")</f>
        <v>0</v>
      </c>
      <c r="D129">
        <f>COUNTIFS(DetailsTable[Flat No.],FlatBasedDetails[[#This Row],[Flat No]],DetailsTable[Deceased Date],"&lt;&gt;")</f>
        <v>0</v>
      </c>
      <c r="E129" s="1">
        <f>FlatBasedDetails[[#This Row],[Total Cases Reported]]-FlatBasedDetails[[#This Row],[Recovered Cases]]-FlatBasedDetails[[#This Row],[Deceased Cases]]</f>
        <v>0</v>
      </c>
    </row>
    <row r="130" spans="1:5" x14ac:dyDescent="0.25">
      <c r="A130">
        <v>129</v>
      </c>
      <c r="B130" s="24">
        <f>COUNTIFS(DetailsTable[Flat No.],FlatBasedDetails[[#This Row],[Flat No]],DetailsTable[Positive Date],"&lt;&gt;")</f>
        <v>0</v>
      </c>
      <c r="C130">
        <f>COUNTIFS(DetailsTable[Flat No.],FlatBasedDetails[[#This Row],[Flat No]],DetailsTable[Recovered Date],"&lt;&gt;")</f>
        <v>0</v>
      </c>
      <c r="D130">
        <f>COUNTIFS(DetailsTable[Flat No.],FlatBasedDetails[[#This Row],[Flat No]],DetailsTable[Deceased Date],"&lt;&gt;")</f>
        <v>0</v>
      </c>
      <c r="E130" s="1">
        <f>FlatBasedDetails[[#This Row],[Total Cases Reported]]-FlatBasedDetails[[#This Row],[Recovered Cases]]-FlatBasedDetails[[#This Row],[Deceased Cases]]</f>
        <v>0</v>
      </c>
    </row>
    <row r="131" spans="1:5" x14ac:dyDescent="0.25">
      <c r="A131">
        <v>130</v>
      </c>
      <c r="B131" s="24">
        <f>COUNTIFS(DetailsTable[Flat No.],FlatBasedDetails[[#This Row],[Flat No]],DetailsTable[Positive Date],"&lt;&gt;")</f>
        <v>0</v>
      </c>
      <c r="C131">
        <f>COUNTIFS(DetailsTable[Flat No.],FlatBasedDetails[[#This Row],[Flat No]],DetailsTable[Recovered Date],"&lt;&gt;")</f>
        <v>0</v>
      </c>
      <c r="D131">
        <f>COUNTIFS(DetailsTable[Flat No.],FlatBasedDetails[[#This Row],[Flat No]],DetailsTable[Deceased Date],"&lt;&gt;")</f>
        <v>0</v>
      </c>
      <c r="E131" s="1">
        <f>FlatBasedDetails[[#This Row],[Total Cases Reported]]-FlatBasedDetails[[#This Row],[Recovered Cases]]-FlatBasedDetails[[#This Row],[Deceased Cases]]</f>
        <v>0</v>
      </c>
    </row>
    <row r="132" spans="1:5" x14ac:dyDescent="0.25">
      <c r="A132">
        <v>131</v>
      </c>
      <c r="B132" s="24">
        <f>COUNTIFS(DetailsTable[Flat No.],FlatBasedDetails[[#This Row],[Flat No]],DetailsTable[Positive Date],"&lt;&gt;")</f>
        <v>0</v>
      </c>
      <c r="C132">
        <f>COUNTIFS(DetailsTable[Flat No.],FlatBasedDetails[[#This Row],[Flat No]],DetailsTable[Recovered Date],"&lt;&gt;")</f>
        <v>0</v>
      </c>
      <c r="D132">
        <f>COUNTIFS(DetailsTable[Flat No.],FlatBasedDetails[[#This Row],[Flat No]],DetailsTable[Deceased Date],"&lt;&gt;")</f>
        <v>0</v>
      </c>
      <c r="E132" s="1">
        <f>FlatBasedDetails[[#This Row],[Total Cases Reported]]-FlatBasedDetails[[#This Row],[Recovered Cases]]-FlatBasedDetails[[#This Row],[Deceased Cases]]</f>
        <v>0</v>
      </c>
    </row>
    <row r="133" spans="1:5" x14ac:dyDescent="0.25">
      <c r="A133">
        <v>132</v>
      </c>
      <c r="B133" s="24">
        <f>COUNTIFS(DetailsTable[Flat No.],FlatBasedDetails[[#This Row],[Flat No]],DetailsTable[Positive Date],"&lt;&gt;")</f>
        <v>0</v>
      </c>
      <c r="C133">
        <f>COUNTIFS(DetailsTable[Flat No.],FlatBasedDetails[[#This Row],[Flat No]],DetailsTable[Recovered Date],"&lt;&gt;")</f>
        <v>0</v>
      </c>
      <c r="D133">
        <f>COUNTIFS(DetailsTable[Flat No.],FlatBasedDetails[[#This Row],[Flat No]],DetailsTable[Deceased Date],"&lt;&gt;")</f>
        <v>0</v>
      </c>
      <c r="E133" s="1">
        <f>FlatBasedDetails[[#This Row],[Total Cases Reported]]-FlatBasedDetails[[#This Row],[Recovered Cases]]-FlatBasedDetails[[#This Row],[Deceased Cases]]</f>
        <v>0</v>
      </c>
    </row>
    <row r="134" spans="1:5" x14ac:dyDescent="0.25">
      <c r="A134">
        <v>133</v>
      </c>
      <c r="B134" s="24">
        <f>COUNTIFS(DetailsTable[Flat No.],FlatBasedDetails[[#This Row],[Flat No]],DetailsTable[Positive Date],"&lt;&gt;")</f>
        <v>0</v>
      </c>
      <c r="C134">
        <f>COUNTIFS(DetailsTable[Flat No.],FlatBasedDetails[[#This Row],[Flat No]],DetailsTable[Recovered Date],"&lt;&gt;")</f>
        <v>0</v>
      </c>
      <c r="D134">
        <f>COUNTIFS(DetailsTable[Flat No.],FlatBasedDetails[[#This Row],[Flat No]],DetailsTable[Deceased Date],"&lt;&gt;")</f>
        <v>0</v>
      </c>
      <c r="E134" s="1">
        <f>FlatBasedDetails[[#This Row],[Total Cases Reported]]-FlatBasedDetails[[#This Row],[Recovered Cases]]-FlatBasedDetails[[#This Row],[Deceased Cases]]</f>
        <v>0</v>
      </c>
    </row>
    <row r="135" spans="1:5" x14ac:dyDescent="0.25">
      <c r="A135">
        <v>134</v>
      </c>
      <c r="B135" s="24">
        <f>COUNTIFS(DetailsTable[Flat No.],FlatBasedDetails[[#This Row],[Flat No]],DetailsTable[Positive Date],"&lt;&gt;")</f>
        <v>0</v>
      </c>
      <c r="C135">
        <f>COUNTIFS(DetailsTable[Flat No.],FlatBasedDetails[[#This Row],[Flat No]],DetailsTable[Recovered Date],"&lt;&gt;")</f>
        <v>0</v>
      </c>
      <c r="D135">
        <f>COUNTIFS(DetailsTable[Flat No.],FlatBasedDetails[[#This Row],[Flat No]],DetailsTable[Deceased Date],"&lt;&gt;")</f>
        <v>0</v>
      </c>
      <c r="E135" s="1">
        <f>FlatBasedDetails[[#This Row],[Total Cases Reported]]-FlatBasedDetails[[#This Row],[Recovered Cases]]-FlatBasedDetails[[#This Row],[Deceased Cases]]</f>
        <v>0</v>
      </c>
    </row>
    <row r="136" spans="1:5" x14ac:dyDescent="0.25">
      <c r="A136">
        <v>135</v>
      </c>
      <c r="B136" s="24">
        <f>COUNTIFS(DetailsTable[Flat No.],FlatBasedDetails[[#This Row],[Flat No]],DetailsTable[Positive Date],"&lt;&gt;")</f>
        <v>0</v>
      </c>
      <c r="C136">
        <f>COUNTIFS(DetailsTable[Flat No.],FlatBasedDetails[[#This Row],[Flat No]],DetailsTable[Recovered Date],"&lt;&gt;")</f>
        <v>0</v>
      </c>
      <c r="D136">
        <f>COUNTIFS(DetailsTable[Flat No.],FlatBasedDetails[[#This Row],[Flat No]],DetailsTable[Deceased Date],"&lt;&gt;")</f>
        <v>0</v>
      </c>
      <c r="E136" s="1">
        <f>FlatBasedDetails[[#This Row],[Total Cases Reported]]-FlatBasedDetails[[#This Row],[Recovered Cases]]-FlatBasedDetails[[#This Row],[Deceased Cases]]</f>
        <v>0</v>
      </c>
    </row>
    <row r="137" spans="1:5" x14ac:dyDescent="0.25">
      <c r="A137">
        <v>136</v>
      </c>
      <c r="B137" s="24">
        <f>COUNTIFS(DetailsTable[Flat No.],FlatBasedDetails[[#This Row],[Flat No]],DetailsTable[Positive Date],"&lt;&gt;")</f>
        <v>0</v>
      </c>
      <c r="C137">
        <f>COUNTIFS(DetailsTable[Flat No.],FlatBasedDetails[[#This Row],[Flat No]],DetailsTable[Recovered Date],"&lt;&gt;")</f>
        <v>0</v>
      </c>
      <c r="D137">
        <f>COUNTIFS(DetailsTable[Flat No.],FlatBasedDetails[[#This Row],[Flat No]],DetailsTable[Deceased Date],"&lt;&gt;")</f>
        <v>0</v>
      </c>
      <c r="E137" s="1">
        <f>FlatBasedDetails[[#This Row],[Total Cases Reported]]-FlatBasedDetails[[#This Row],[Recovered Cases]]-FlatBasedDetails[[#This Row],[Deceased Cases]]</f>
        <v>0</v>
      </c>
    </row>
    <row r="138" spans="1:5" x14ac:dyDescent="0.25">
      <c r="A138">
        <v>137</v>
      </c>
      <c r="B138" s="24">
        <f>COUNTIFS(DetailsTable[Flat No.],FlatBasedDetails[[#This Row],[Flat No]],DetailsTable[Positive Date],"&lt;&gt;")</f>
        <v>0</v>
      </c>
      <c r="C138">
        <f>COUNTIFS(DetailsTable[Flat No.],FlatBasedDetails[[#This Row],[Flat No]],DetailsTable[Recovered Date],"&lt;&gt;")</f>
        <v>0</v>
      </c>
      <c r="D138">
        <f>COUNTIFS(DetailsTable[Flat No.],FlatBasedDetails[[#This Row],[Flat No]],DetailsTable[Deceased Date],"&lt;&gt;")</f>
        <v>0</v>
      </c>
      <c r="E138" s="1">
        <f>FlatBasedDetails[[#This Row],[Total Cases Reported]]-FlatBasedDetails[[#This Row],[Recovered Cases]]-FlatBasedDetails[[#This Row],[Deceased Cases]]</f>
        <v>0</v>
      </c>
    </row>
    <row r="139" spans="1:5" x14ac:dyDescent="0.25">
      <c r="A139">
        <v>138</v>
      </c>
      <c r="B139" s="24">
        <f>COUNTIFS(DetailsTable[Flat No.],FlatBasedDetails[[#This Row],[Flat No]],DetailsTable[Positive Date],"&lt;&gt;")</f>
        <v>0</v>
      </c>
      <c r="C139">
        <f>COUNTIFS(DetailsTable[Flat No.],FlatBasedDetails[[#This Row],[Flat No]],DetailsTable[Recovered Date],"&lt;&gt;")</f>
        <v>0</v>
      </c>
      <c r="D139">
        <f>COUNTIFS(DetailsTable[Flat No.],FlatBasedDetails[[#This Row],[Flat No]],DetailsTable[Deceased Date],"&lt;&gt;")</f>
        <v>0</v>
      </c>
      <c r="E139" s="1">
        <f>FlatBasedDetails[[#This Row],[Total Cases Reported]]-FlatBasedDetails[[#This Row],[Recovered Cases]]-FlatBasedDetails[[#This Row],[Deceased Cases]]</f>
        <v>0</v>
      </c>
    </row>
    <row r="140" spans="1:5" x14ac:dyDescent="0.25">
      <c r="A140">
        <v>139</v>
      </c>
      <c r="B140" s="24">
        <f>COUNTIFS(DetailsTable[Flat No.],FlatBasedDetails[[#This Row],[Flat No]],DetailsTable[Positive Date],"&lt;&gt;")</f>
        <v>0</v>
      </c>
      <c r="C140">
        <f>COUNTIFS(DetailsTable[Flat No.],FlatBasedDetails[[#This Row],[Flat No]],DetailsTable[Recovered Date],"&lt;&gt;")</f>
        <v>0</v>
      </c>
      <c r="D140">
        <f>COUNTIFS(DetailsTable[Flat No.],FlatBasedDetails[[#This Row],[Flat No]],DetailsTable[Deceased Date],"&lt;&gt;")</f>
        <v>0</v>
      </c>
      <c r="E140" s="1">
        <f>FlatBasedDetails[[#This Row],[Total Cases Reported]]-FlatBasedDetails[[#This Row],[Recovered Cases]]-FlatBasedDetails[[#This Row],[Deceased Cases]]</f>
        <v>0</v>
      </c>
    </row>
    <row r="141" spans="1:5" x14ac:dyDescent="0.25">
      <c r="A141">
        <v>140</v>
      </c>
      <c r="B141" s="24">
        <f>COUNTIFS(DetailsTable[Flat No.],FlatBasedDetails[[#This Row],[Flat No]],DetailsTable[Positive Date],"&lt;&gt;")</f>
        <v>0</v>
      </c>
      <c r="C141">
        <f>COUNTIFS(DetailsTable[Flat No.],FlatBasedDetails[[#This Row],[Flat No]],DetailsTable[Recovered Date],"&lt;&gt;")</f>
        <v>0</v>
      </c>
      <c r="D141">
        <f>COUNTIFS(DetailsTable[Flat No.],FlatBasedDetails[[#This Row],[Flat No]],DetailsTable[Deceased Date],"&lt;&gt;")</f>
        <v>0</v>
      </c>
      <c r="E141" s="1">
        <f>FlatBasedDetails[[#This Row],[Total Cases Reported]]-FlatBasedDetails[[#This Row],[Recovered Cases]]-FlatBasedDetails[[#This Row],[Deceased Cases]]</f>
        <v>0</v>
      </c>
    </row>
    <row r="142" spans="1:5" x14ac:dyDescent="0.25">
      <c r="A142">
        <v>141</v>
      </c>
      <c r="B142" s="24">
        <f>COUNTIFS(DetailsTable[Flat No.],FlatBasedDetails[[#This Row],[Flat No]],DetailsTable[Positive Date],"&lt;&gt;")</f>
        <v>0</v>
      </c>
      <c r="C142">
        <f>COUNTIFS(DetailsTable[Flat No.],FlatBasedDetails[[#This Row],[Flat No]],DetailsTable[Recovered Date],"&lt;&gt;")</f>
        <v>0</v>
      </c>
      <c r="D142">
        <f>COUNTIFS(DetailsTable[Flat No.],FlatBasedDetails[[#This Row],[Flat No]],DetailsTable[Deceased Date],"&lt;&gt;")</f>
        <v>0</v>
      </c>
      <c r="E142" s="1">
        <f>FlatBasedDetails[[#This Row],[Total Cases Reported]]-FlatBasedDetails[[#This Row],[Recovered Cases]]-FlatBasedDetails[[#This Row],[Deceased Cases]]</f>
        <v>0</v>
      </c>
    </row>
    <row r="143" spans="1:5" x14ac:dyDescent="0.25">
      <c r="A143">
        <v>142</v>
      </c>
      <c r="B143" s="24">
        <f>COUNTIFS(DetailsTable[Flat No.],FlatBasedDetails[[#This Row],[Flat No]],DetailsTable[Positive Date],"&lt;&gt;")</f>
        <v>0</v>
      </c>
      <c r="C143">
        <f>COUNTIFS(DetailsTable[Flat No.],FlatBasedDetails[[#This Row],[Flat No]],DetailsTable[Recovered Date],"&lt;&gt;")</f>
        <v>0</v>
      </c>
      <c r="D143">
        <f>COUNTIFS(DetailsTable[Flat No.],FlatBasedDetails[[#This Row],[Flat No]],DetailsTable[Deceased Date],"&lt;&gt;")</f>
        <v>0</v>
      </c>
      <c r="E143" s="1">
        <f>FlatBasedDetails[[#This Row],[Total Cases Reported]]-FlatBasedDetails[[#This Row],[Recovered Cases]]-FlatBasedDetails[[#This Row],[Deceased Cases]]</f>
        <v>0</v>
      </c>
    </row>
    <row r="144" spans="1:5" x14ac:dyDescent="0.25">
      <c r="A144">
        <v>143</v>
      </c>
      <c r="B144" s="24">
        <f>COUNTIFS(DetailsTable[Flat No.],FlatBasedDetails[[#This Row],[Flat No]],DetailsTable[Positive Date],"&lt;&gt;")</f>
        <v>0</v>
      </c>
      <c r="C144">
        <f>COUNTIFS(DetailsTable[Flat No.],FlatBasedDetails[[#This Row],[Flat No]],DetailsTable[Recovered Date],"&lt;&gt;")</f>
        <v>0</v>
      </c>
      <c r="D144">
        <f>COUNTIFS(DetailsTable[Flat No.],FlatBasedDetails[[#This Row],[Flat No]],DetailsTable[Deceased Date],"&lt;&gt;")</f>
        <v>0</v>
      </c>
      <c r="E144" s="1">
        <f>FlatBasedDetails[[#This Row],[Total Cases Reported]]-FlatBasedDetails[[#This Row],[Recovered Cases]]-FlatBasedDetails[[#This Row],[Deceased Cases]]</f>
        <v>0</v>
      </c>
    </row>
    <row r="145" spans="1:5" x14ac:dyDescent="0.25">
      <c r="A145">
        <v>144</v>
      </c>
      <c r="B145" s="24">
        <f>COUNTIFS(DetailsTable[Flat No.],FlatBasedDetails[[#This Row],[Flat No]],DetailsTable[Positive Date],"&lt;&gt;")</f>
        <v>0</v>
      </c>
      <c r="C145">
        <f>COUNTIFS(DetailsTable[Flat No.],FlatBasedDetails[[#This Row],[Flat No]],DetailsTable[Recovered Date],"&lt;&gt;")</f>
        <v>0</v>
      </c>
      <c r="D145">
        <f>COUNTIFS(DetailsTable[Flat No.],FlatBasedDetails[[#This Row],[Flat No]],DetailsTable[Deceased Date],"&lt;&gt;")</f>
        <v>0</v>
      </c>
      <c r="E145" s="1">
        <f>FlatBasedDetails[[#This Row],[Total Cases Reported]]-FlatBasedDetails[[#This Row],[Recovered Cases]]-FlatBasedDetails[[#This Row],[Deceased Cases]]</f>
        <v>0</v>
      </c>
    </row>
    <row r="146" spans="1:5" x14ac:dyDescent="0.25">
      <c r="A146">
        <v>145</v>
      </c>
      <c r="B146" s="24">
        <f>COUNTIFS(DetailsTable[Flat No.],FlatBasedDetails[[#This Row],[Flat No]],DetailsTable[Positive Date],"&lt;&gt;")</f>
        <v>0</v>
      </c>
      <c r="C146">
        <f>COUNTIFS(DetailsTable[Flat No.],FlatBasedDetails[[#This Row],[Flat No]],DetailsTable[Recovered Date],"&lt;&gt;")</f>
        <v>0</v>
      </c>
      <c r="D146">
        <f>COUNTIFS(DetailsTable[Flat No.],FlatBasedDetails[[#This Row],[Flat No]],DetailsTable[Deceased Date],"&lt;&gt;")</f>
        <v>0</v>
      </c>
      <c r="E146" s="1">
        <f>FlatBasedDetails[[#This Row],[Total Cases Reported]]-FlatBasedDetails[[#This Row],[Recovered Cases]]-FlatBasedDetails[[#This Row],[Deceased Cases]]</f>
        <v>0</v>
      </c>
    </row>
    <row r="147" spans="1:5" x14ac:dyDescent="0.25">
      <c r="A147">
        <v>146</v>
      </c>
      <c r="B147" s="24">
        <f>COUNTIFS(DetailsTable[Flat No.],FlatBasedDetails[[#This Row],[Flat No]],DetailsTable[Positive Date],"&lt;&gt;")</f>
        <v>0</v>
      </c>
      <c r="C147">
        <f>COUNTIFS(DetailsTable[Flat No.],FlatBasedDetails[[#This Row],[Flat No]],DetailsTable[Recovered Date],"&lt;&gt;")</f>
        <v>0</v>
      </c>
      <c r="D147">
        <f>COUNTIFS(DetailsTable[Flat No.],FlatBasedDetails[[#This Row],[Flat No]],DetailsTable[Deceased Date],"&lt;&gt;")</f>
        <v>0</v>
      </c>
      <c r="E147" s="1">
        <f>FlatBasedDetails[[#This Row],[Total Cases Reported]]-FlatBasedDetails[[#This Row],[Recovered Cases]]-FlatBasedDetails[[#This Row],[Deceased Cases]]</f>
        <v>0</v>
      </c>
    </row>
    <row r="148" spans="1:5" x14ac:dyDescent="0.25">
      <c r="A148">
        <v>147</v>
      </c>
      <c r="B148" s="24">
        <f>COUNTIFS(DetailsTable[Flat No.],FlatBasedDetails[[#This Row],[Flat No]],DetailsTable[Positive Date],"&lt;&gt;")</f>
        <v>0</v>
      </c>
      <c r="C148">
        <f>COUNTIFS(DetailsTable[Flat No.],FlatBasedDetails[[#This Row],[Flat No]],DetailsTable[Recovered Date],"&lt;&gt;")</f>
        <v>0</v>
      </c>
      <c r="D148">
        <f>COUNTIFS(DetailsTable[Flat No.],FlatBasedDetails[[#This Row],[Flat No]],DetailsTable[Deceased Date],"&lt;&gt;")</f>
        <v>0</v>
      </c>
      <c r="E148" s="1">
        <f>FlatBasedDetails[[#This Row],[Total Cases Reported]]-FlatBasedDetails[[#This Row],[Recovered Cases]]-FlatBasedDetails[[#This Row],[Deceased Cases]]</f>
        <v>0</v>
      </c>
    </row>
    <row r="149" spans="1:5" x14ac:dyDescent="0.25">
      <c r="A149">
        <v>148</v>
      </c>
      <c r="B149" s="24">
        <f>COUNTIFS(DetailsTable[Flat No.],FlatBasedDetails[[#This Row],[Flat No]],DetailsTable[Positive Date],"&lt;&gt;")</f>
        <v>0</v>
      </c>
      <c r="C149">
        <f>COUNTIFS(DetailsTable[Flat No.],FlatBasedDetails[[#This Row],[Flat No]],DetailsTable[Recovered Date],"&lt;&gt;")</f>
        <v>0</v>
      </c>
      <c r="D149">
        <f>COUNTIFS(DetailsTable[Flat No.],FlatBasedDetails[[#This Row],[Flat No]],DetailsTable[Deceased Date],"&lt;&gt;")</f>
        <v>0</v>
      </c>
      <c r="E149" s="1">
        <f>FlatBasedDetails[[#This Row],[Total Cases Reported]]-FlatBasedDetails[[#This Row],[Recovered Cases]]-FlatBasedDetails[[#This Row],[Deceased Cases]]</f>
        <v>0</v>
      </c>
    </row>
    <row r="150" spans="1:5" x14ac:dyDescent="0.25">
      <c r="A150">
        <v>149</v>
      </c>
      <c r="B150" s="24">
        <f>COUNTIFS(DetailsTable[Flat No.],FlatBasedDetails[[#This Row],[Flat No]],DetailsTable[Positive Date],"&lt;&gt;")</f>
        <v>0</v>
      </c>
      <c r="C150">
        <f>COUNTIFS(DetailsTable[Flat No.],FlatBasedDetails[[#This Row],[Flat No]],DetailsTable[Recovered Date],"&lt;&gt;")</f>
        <v>0</v>
      </c>
      <c r="D150">
        <f>COUNTIFS(DetailsTable[Flat No.],FlatBasedDetails[[#This Row],[Flat No]],DetailsTable[Deceased Date],"&lt;&gt;")</f>
        <v>0</v>
      </c>
      <c r="E150" s="1">
        <f>FlatBasedDetails[[#This Row],[Total Cases Reported]]-FlatBasedDetails[[#This Row],[Recovered Cases]]-FlatBasedDetails[[#This Row],[Deceased Cases]]</f>
        <v>0</v>
      </c>
    </row>
    <row r="151" spans="1:5" x14ac:dyDescent="0.25">
      <c r="A151">
        <v>150</v>
      </c>
      <c r="B151" s="24">
        <f>COUNTIFS(DetailsTable[Flat No.],FlatBasedDetails[[#This Row],[Flat No]],DetailsTable[Positive Date],"&lt;&gt;")</f>
        <v>0</v>
      </c>
      <c r="C151">
        <f>COUNTIFS(DetailsTable[Flat No.],FlatBasedDetails[[#This Row],[Flat No]],DetailsTable[Recovered Date],"&lt;&gt;")</f>
        <v>0</v>
      </c>
      <c r="D151">
        <f>COUNTIFS(DetailsTable[Flat No.],FlatBasedDetails[[#This Row],[Flat No]],DetailsTable[Deceased Date],"&lt;&gt;")</f>
        <v>0</v>
      </c>
      <c r="E151" s="1">
        <f>FlatBasedDetails[[#This Row],[Total Cases Reported]]-FlatBasedDetails[[#This Row],[Recovered Cases]]-FlatBasedDetails[[#This Row],[Deceased Cases]]</f>
        <v>0</v>
      </c>
    </row>
    <row r="152" spans="1:5" x14ac:dyDescent="0.25">
      <c r="A152">
        <v>151</v>
      </c>
      <c r="B152" s="24">
        <f>COUNTIFS(DetailsTable[Flat No.],FlatBasedDetails[[#This Row],[Flat No]],DetailsTable[Positive Date],"&lt;&gt;")</f>
        <v>0</v>
      </c>
      <c r="C152">
        <f>COUNTIFS(DetailsTable[Flat No.],FlatBasedDetails[[#This Row],[Flat No]],DetailsTable[Recovered Date],"&lt;&gt;")</f>
        <v>0</v>
      </c>
      <c r="D152">
        <f>COUNTIFS(DetailsTable[Flat No.],FlatBasedDetails[[#This Row],[Flat No]],DetailsTable[Deceased Date],"&lt;&gt;")</f>
        <v>0</v>
      </c>
      <c r="E152" s="1">
        <f>FlatBasedDetails[[#This Row],[Total Cases Reported]]-FlatBasedDetails[[#This Row],[Recovered Cases]]-FlatBasedDetails[[#This Row],[Deceased Cases]]</f>
        <v>0</v>
      </c>
    </row>
    <row r="153" spans="1:5" x14ac:dyDescent="0.25">
      <c r="A153">
        <v>152</v>
      </c>
      <c r="B153" s="24">
        <f>COUNTIFS(DetailsTable[Flat No.],FlatBasedDetails[[#This Row],[Flat No]],DetailsTable[Positive Date],"&lt;&gt;")</f>
        <v>0</v>
      </c>
      <c r="C153">
        <f>COUNTIFS(DetailsTable[Flat No.],FlatBasedDetails[[#This Row],[Flat No]],DetailsTable[Recovered Date],"&lt;&gt;")</f>
        <v>0</v>
      </c>
      <c r="D153">
        <f>COUNTIFS(DetailsTable[Flat No.],FlatBasedDetails[[#This Row],[Flat No]],DetailsTable[Deceased Date],"&lt;&gt;")</f>
        <v>0</v>
      </c>
      <c r="E153" s="1">
        <f>FlatBasedDetails[[#This Row],[Total Cases Reported]]-FlatBasedDetails[[#This Row],[Recovered Cases]]-FlatBasedDetails[[#This Row],[Deceased Cases]]</f>
        <v>0</v>
      </c>
    </row>
    <row r="154" spans="1:5" x14ac:dyDescent="0.25">
      <c r="A154">
        <v>153</v>
      </c>
      <c r="B154" s="24">
        <f>COUNTIFS(DetailsTable[Flat No.],FlatBasedDetails[[#This Row],[Flat No]],DetailsTable[Positive Date],"&lt;&gt;")</f>
        <v>0</v>
      </c>
      <c r="C154">
        <f>COUNTIFS(DetailsTable[Flat No.],FlatBasedDetails[[#This Row],[Flat No]],DetailsTable[Recovered Date],"&lt;&gt;")</f>
        <v>0</v>
      </c>
      <c r="D154">
        <f>COUNTIFS(DetailsTable[Flat No.],FlatBasedDetails[[#This Row],[Flat No]],DetailsTable[Deceased Date],"&lt;&gt;")</f>
        <v>0</v>
      </c>
      <c r="E154" s="1">
        <f>FlatBasedDetails[[#This Row],[Total Cases Reported]]-FlatBasedDetails[[#This Row],[Recovered Cases]]-FlatBasedDetails[[#This Row],[Deceased Cases]]</f>
        <v>0</v>
      </c>
    </row>
    <row r="155" spans="1:5" x14ac:dyDescent="0.25">
      <c r="A155">
        <v>154</v>
      </c>
      <c r="B155" s="24">
        <f>COUNTIFS(DetailsTable[Flat No.],FlatBasedDetails[[#This Row],[Flat No]],DetailsTable[Positive Date],"&lt;&gt;")</f>
        <v>0</v>
      </c>
      <c r="C155">
        <f>COUNTIFS(DetailsTable[Flat No.],FlatBasedDetails[[#This Row],[Flat No]],DetailsTable[Recovered Date],"&lt;&gt;")</f>
        <v>0</v>
      </c>
      <c r="D155">
        <f>COUNTIFS(DetailsTable[Flat No.],FlatBasedDetails[[#This Row],[Flat No]],DetailsTable[Deceased Date],"&lt;&gt;")</f>
        <v>0</v>
      </c>
      <c r="E155" s="1">
        <f>FlatBasedDetails[[#This Row],[Total Cases Reported]]-FlatBasedDetails[[#This Row],[Recovered Cases]]-FlatBasedDetails[[#This Row],[Deceased Cases]]</f>
        <v>0</v>
      </c>
    </row>
    <row r="156" spans="1:5" x14ac:dyDescent="0.25">
      <c r="A156">
        <v>155</v>
      </c>
      <c r="B156" s="24">
        <f>COUNTIFS(DetailsTable[Flat No.],FlatBasedDetails[[#This Row],[Flat No]],DetailsTable[Positive Date],"&lt;&gt;")</f>
        <v>0</v>
      </c>
      <c r="C156">
        <f>COUNTIFS(DetailsTable[Flat No.],FlatBasedDetails[[#This Row],[Flat No]],DetailsTable[Recovered Date],"&lt;&gt;")</f>
        <v>0</v>
      </c>
      <c r="D156">
        <f>COUNTIFS(DetailsTable[Flat No.],FlatBasedDetails[[#This Row],[Flat No]],DetailsTable[Deceased Date],"&lt;&gt;")</f>
        <v>0</v>
      </c>
      <c r="E156" s="1">
        <f>FlatBasedDetails[[#This Row],[Total Cases Reported]]-FlatBasedDetails[[#This Row],[Recovered Cases]]-FlatBasedDetails[[#This Row],[Deceased Cases]]</f>
        <v>0</v>
      </c>
    </row>
    <row r="157" spans="1:5" x14ac:dyDescent="0.25">
      <c r="A157">
        <v>156</v>
      </c>
      <c r="B157" s="24">
        <f>COUNTIFS(DetailsTable[Flat No.],FlatBasedDetails[[#This Row],[Flat No]],DetailsTable[Positive Date],"&lt;&gt;")</f>
        <v>0</v>
      </c>
      <c r="C157">
        <f>COUNTIFS(DetailsTable[Flat No.],FlatBasedDetails[[#This Row],[Flat No]],DetailsTable[Recovered Date],"&lt;&gt;")</f>
        <v>0</v>
      </c>
      <c r="D157">
        <f>COUNTIFS(DetailsTable[Flat No.],FlatBasedDetails[[#This Row],[Flat No]],DetailsTable[Deceased Date],"&lt;&gt;")</f>
        <v>0</v>
      </c>
      <c r="E157" s="1">
        <f>FlatBasedDetails[[#This Row],[Total Cases Reported]]-FlatBasedDetails[[#This Row],[Recovered Cases]]-FlatBasedDetails[[#This Row],[Deceased Cases]]</f>
        <v>0</v>
      </c>
    </row>
    <row r="158" spans="1:5" x14ac:dyDescent="0.25">
      <c r="A158">
        <v>157</v>
      </c>
      <c r="B158" s="24">
        <f>COUNTIFS(DetailsTable[Flat No.],FlatBasedDetails[[#This Row],[Flat No]],DetailsTable[Positive Date],"&lt;&gt;")</f>
        <v>0</v>
      </c>
      <c r="C158">
        <f>COUNTIFS(DetailsTable[Flat No.],FlatBasedDetails[[#This Row],[Flat No]],DetailsTable[Recovered Date],"&lt;&gt;")</f>
        <v>0</v>
      </c>
      <c r="D158">
        <f>COUNTIFS(DetailsTable[Flat No.],FlatBasedDetails[[#This Row],[Flat No]],DetailsTable[Deceased Date],"&lt;&gt;")</f>
        <v>0</v>
      </c>
      <c r="E158" s="1">
        <f>FlatBasedDetails[[#This Row],[Total Cases Reported]]-FlatBasedDetails[[#This Row],[Recovered Cases]]-FlatBasedDetails[[#This Row],[Deceased Cases]]</f>
        <v>0</v>
      </c>
    </row>
    <row r="159" spans="1:5" x14ac:dyDescent="0.25">
      <c r="A159">
        <v>158</v>
      </c>
      <c r="B159" s="24">
        <f>COUNTIFS(DetailsTable[Flat No.],FlatBasedDetails[[#This Row],[Flat No]],DetailsTable[Positive Date],"&lt;&gt;")</f>
        <v>0</v>
      </c>
      <c r="C159">
        <f>COUNTIFS(DetailsTable[Flat No.],FlatBasedDetails[[#This Row],[Flat No]],DetailsTable[Recovered Date],"&lt;&gt;")</f>
        <v>0</v>
      </c>
      <c r="D159">
        <f>COUNTIFS(DetailsTable[Flat No.],FlatBasedDetails[[#This Row],[Flat No]],DetailsTable[Deceased Date],"&lt;&gt;")</f>
        <v>0</v>
      </c>
      <c r="E159" s="1">
        <f>FlatBasedDetails[[#This Row],[Total Cases Reported]]-FlatBasedDetails[[#This Row],[Recovered Cases]]-FlatBasedDetails[[#This Row],[Deceased Cases]]</f>
        <v>0</v>
      </c>
    </row>
    <row r="160" spans="1:5" x14ac:dyDescent="0.25">
      <c r="A160">
        <v>159</v>
      </c>
      <c r="B160" s="24">
        <f>COUNTIFS(DetailsTable[Flat No.],FlatBasedDetails[[#This Row],[Flat No]],DetailsTable[Positive Date],"&lt;&gt;")</f>
        <v>0</v>
      </c>
      <c r="C160">
        <f>COUNTIFS(DetailsTable[Flat No.],FlatBasedDetails[[#This Row],[Flat No]],DetailsTable[Recovered Date],"&lt;&gt;")</f>
        <v>0</v>
      </c>
      <c r="D160">
        <f>COUNTIFS(DetailsTable[Flat No.],FlatBasedDetails[[#This Row],[Flat No]],DetailsTable[Deceased Date],"&lt;&gt;")</f>
        <v>0</v>
      </c>
      <c r="E160" s="1">
        <f>FlatBasedDetails[[#This Row],[Total Cases Reported]]-FlatBasedDetails[[#This Row],[Recovered Cases]]-FlatBasedDetails[[#This Row],[Deceased Cases]]</f>
        <v>0</v>
      </c>
    </row>
    <row r="161" spans="1:5" x14ac:dyDescent="0.25">
      <c r="A161">
        <v>160</v>
      </c>
      <c r="B161" s="24">
        <f>COUNTIFS(DetailsTable[Flat No.],FlatBasedDetails[[#This Row],[Flat No]],DetailsTable[Positive Date],"&lt;&gt;")</f>
        <v>0</v>
      </c>
      <c r="C161">
        <f>COUNTIFS(DetailsTable[Flat No.],FlatBasedDetails[[#This Row],[Flat No]],DetailsTable[Recovered Date],"&lt;&gt;")</f>
        <v>0</v>
      </c>
      <c r="D161">
        <f>COUNTIFS(DetailsTable[Flat No.],FlatBasedDetails[[#This Row],[Flat No]],DetailsTable[Deceased Date],"&lt;&gt;")</f>
        <v>0</v>
      </c>
      <c r="E161" s="1">
        <f>FlatBasedDetails[[#This Row],[Total Cases Reported]]-FlatBasedDetails[[#This Row],[Recovered Cases]]-FlatBasedDetails[[#This Row],[Deceased Cases]]</f>
        <v>0</v>
      </c>
    </row>
    <row r="162" spans="1:5" x14ac:dyDescent="0.25">
      <c r="A162">
        <v>161</v>
      </c>
      <c r="B162" s="24">
        <f>COUNTIFS(DetailsTable[Flat No.],FlatBasedDetails[[#This Row],[Flat No]],DetailsTable[Positive Date],"&lt;&gt;")</f>
        <v>0</v>
      </c>
      <c r="C162">
        <f>COUNTIFS(DetailsTable[Flat No.],FlatBasedDetails[[#This Row],[Flat No]],DetailsTable[Recovered Date],"&lt;&gt;")</f>
        <v>0</v>
      </c>
      <c r="D162">
        <f>COUNTIFS(DetailsTable[Flat No.],FlatBasedDetails[[#This Row],[Flat No]],DetailsTable[Deceased Date],"&lt;&gt;")</f>
        <v>0</v>
      </c>
      <c r="E162" s="1">
        <f>FlatBasedDetails[[#This Row],[Total Cases Reported]]-FlatBasedDetails[[#This Row],[Recovered Cases]]-FlatBasedDetails[[#This Row],[Deceased Cases]]</f>
        <v>0</v>
      </c>
    </row>
    <row r="163" spans="1:5" x14ac:dyDescent="0.25">
      <c r="A163">
        <v>162</v>
      </c>
      <c r="B163" s="24">
        <f>COUNTIFS(DetailsTable[Flat No.],FlatBasedDetails[[#This Row],[Flat No]],DetailsTable[Positive Date],"&lt;&gt;")</f>
        <v>0</v>
      </c>
      <c r="C163">
        <f>COUNTIFS(DetailsTable[Flat No.],FlatBasedDetails[[#This Row],[Flat No]],DetailsTable[Recovered Date],"&lt;&gt;")</f>
        <v>0</v>
      </c>
      <c r="D163">
        <f>COUNTIFS(DetailsTable[Flat No.],FlatBasedDetails[[#This Row],[Flat No]],DetailsTable[Deceased Date],"&lt;&gt;")</f>
        <v>0</v>
      </c>
      <c r="E163" s="1">
        <f>FlatBasedDetails[[#This Row],[Total Cases Reported]]-FlatBasedDetails[[#This Row],[Recovered Cases]]-FlatBasedDetails[[#This Row],[Deceased Cases]]</f>
        <v>0</v>
      </c>
    </row>
    <row r="164" spans="1:5" x14ac:dyDescent="0.25">
      <c r="A164">
        <v>163</v>
      </c>
      <c r="B164" s="24">
        <f>COUNTIFS(DetailsTable[Flat No.],FlatBasedDetails[[#This Row],[Flat No]],DetailsTable[Positive Date],"&lt;&gt;")</f>
        <v>0</v>
      </c>
      <c r="C164">
        <f>COUNTIFS(DetailsTable[Flat No.],FlatBasedDetails[[#This Row],[Flat No]],DetailsTable[Recovered Date],"&lt;&gt;")</f>
        <v>0</v>
      </c>
      <c r="D164">
        <f>COUNTIFS(DetailsTable[Flat No.],FlatBasedDetails[[#This Row],[Flat No]],DetailsTable[Deceased Date],"&lt;&gt;")</f>
        <v>0</v>
      </c>
      <c r="E164" s="1">
        <f>FlatBasedDetails[[#This Row],[Total Cases Reported]]-FlatBasedDetails[[#This Row],[Recovered Cases]]-FlatBasedDetails[[#This Row],[Deceased Cases]]</f>
        <v>0</v>
      </c>
    </row>
    <row r="165" spans="1:5" x14ac:dyDescent="0.25">
      <c r="A165">
        <v>164</v>
      </c>
      <c r="B165" s="24">
        <f>COUNTIFS(DetailsTable[Flat No.],FlatBasedDetails[[#This Row],[Flat No]],DetailsTable[Positive Date],"&lt;&gt;")</f>
        <v>0</v>
      </c>
      <c r="C165">
        <f>COUNTIFS(DetailsTable[Flat No.],FlatBasedDetails[[#This Row],[Flat No]],DetailsTable[Recovered Date],"&lt;&gt;")</f>
        <v>0</v>
      </c>
      <c r="D165">
        <f>COUNTIFS(DetailsTable[Flat No.],FlatBasedDetails[[#This Row],[Flat No]],DetailsTable[Deceased Date],"&lt;&gt;")</f>
        <v>0</v>
      </c>
      <c r="E165" s="1">
        <f>FlatBasedDetails[[#This Row],[Total Cases Reported]]-FlatBasedDetails[[#This Row],[Recovered Cases]]-FlatBasedDetails[[#This Row],[Deceased Cases]]</f>
        <v>0</v>
      </c>
    </row>
    <row r="166" spans="1:5" x14ac:dyDescent="0.25">
      <c r="A166">
        <v>165</v>
      </c>
      <c r="B166" s="24">
        <f>COUNTIFS(DetailsTable[Flat No.],FlatBasedDetails[[#This Row],[Flat No]],DetailsTable[Positive Date],"&lt;&gt;")</f>
        <v>0</v>
      </c>
      <c r="C166">
        <f>COUNTIFS(DetailsTable[Flat No.],FlatBasedDetails[[#This Row],[Flat No]],DetailsTable[Recovered Date],"&lt;&gt;")</f>
        <v>0</v>
      </c>
      <c r="D166">
        <f>COUNTIFS(DetailsTable[Flat No.],FlatBasedDetails[[#This Row],[Flat No]],DetailsTable[Deceased Date],"&lt;&gt;")</f>
        <v>0</v>
      </c>
      <c r="E166" s="1">
        <f>FlatBasedDetails[[#This Row],[Total Cases Reported]]-FlatBasedDetails[[#This Row],[Recovered Cases]]-FlatBasedDetails[[#This Row],[Deceased Cases]]</f>
        <v>0</v>
      </c>
    </row>
    <row r="167" spans="1:5" x14ac:dyDescent="0.25">
      <c r="A167">
        <v>166</v>
      </c>
      <c r="B167" s="24">
        <f>COUNTIFS(DetailsTable[Flat No.],FlatBasedDetails[[#This Row],[Flat No]],DetailsTable[Positive Date],"&lt;&gt;")</f>
        <v>0</v>
      </c>
      <c r="C167">
        <f>COUNTIFS(DetailsTable[Flat No.],FlatBasedDetails[[#This Row],[Flat No]],DetailsTable[Recovered Date],"&lt;&gt;")</f>
        <v>0</v>
      </c>
      <c r="D167">
        <f>COUNTIFS(DetailsTable[Flat No.],FlatBasedDetails[[#This Row],[Flat No]],DetailsTable[Deceased Date],"&lt;&gt;")</f>
        <v>0</v>
      </c>
      <c r="E167" s="1">
        <f>FlatBasedDetails[[#This Row],[Total Cases Reported]]-FlatBasedDetails[[#This Row],[Recovered Cases]]-FlatBasedDetails[[#This Row],[Deceased Cases]]</f>
        <v>0</v>
      </c>
    </row>
    <row r="168" spans="1:5" x14ac:dyDescent="0.25">
      <c r="A168">
        <v>167</v>
      </c>
      <c r="B168" s="24">
        <f>COUNTIFS(DetailsTable[Flat No.],FlatBasedDetails[[#This Row],[Flat No]],DetailsTable[Positive Date],"&lt;&gt;")</f>
        <v>0</v>
      </c>
      <c r="C168">
        <f>COUNTIFS(DetailsTable[Flat No.],FlatBasedDetails[[#This Row],[Flat No]],DetailsTable[Recovered Date],"&lt;&gt;")</f>
        <v>0</v>
      </c>
      <c r="D168">
        <f>COUNTIFS(DetailsTable[Flat No.],FlatBasedDetails[[#This Row],[Flat No]],DetailsTable[Deceased Date],"&lt;&gt;")</f>
        <v>0</v>
      </c>
      <c r="E168" s="1">
        <f>FlatBasedDetails[[#This Row],[Total Cases Reported]]-FlatBasedDetails[[#This Row],[Recovered Cases]]-FlatBasedDetails[[#This Row],[Deceased Cases]]</f>
        <v>0</v>
      </c>
    </row>
    <row r="169" spans="1:5" x14ac:dyDescent="0.25">
      <c r="A169">
        <v>168</v>
      </c>
      <c r="B169" s="24">
        <f>COUNTIFS(DetailsTable[Flat No.],FlatBasedDetails[[#This Row],[Flat No]],DetailsTable[Positive Date],"&lt;&gt;")</f>
        <v>0</v>
      </c>
      <c r="C169">
        <f>COUNTIFS(DetailsTable[Flat No.],FlatBasedDetails[[#This Row],[Flat No]],DetailsTable[Recovered Date],"&lt;&gt;")</f>
        <v>0</v>
      </c>
      <c r="D169">
        <f>COUNTIFS(DetailsTable[Flat No.],FlatBasedDetails[[#This Row],[Flat No]],DetailsTable[Deceased Date],"&lt;&gt;")</f>
        <v>0</v>
      </c>
      <c r="E169" s="1">
        <f>FlatBasedDetails[[#This Row],[Total Cases Reported]]-FlatBasedDetails[[#This Row],[Recovered Cases]]-FlatBasedDetails[[#This Row],[Deceased Cases]]</f>
        <v>0</v>
      </c>
    </row>
    <row r="170" spans="1:5" x14ac:dyDescent="0.25">
      <c r="A170">
        <v>169</v>
      </c>
      <c r="B170" s="24">
        <f>COUNTIFS(DetailsTable[Flat No.],FlatBasedDetails[[#This Row],[Flat No]],DetailsTable[Positive Date],"&lt;&gt;")</f>
        <v>0</v>
      </c>
      <c r="C170">
        <f>COUNTIFS(DetailsTable[Flat No.],FlatBasedDetails[[#This Row],[Flat No]],DetailsTable[Recovered Date],"&lt;&gt;")</f>
        <v>0</v>
      </c>
      <c r="D170">
        <f>COUNTIFS(DetailsTable[Flat No.],FlatBasedDetails[[#This Row],[Flat No]],DetailsTable[Deceased Date],"&lt;&gt;")</f>
        <v>0</v>
      </c>
      <c r="E170" s="1">
        <f>FlatBasedDetails[[#This Row],[Total Cases Reported]]-FlatBasedDetails[[#This Row],[Recovered Cases]]-FlatBasedDetails[[#This Row],[Deceased Cases]]</f>
        <v>0</v>
      </c>
    </row>
    <row r="171" spans="1:5" x14ac:dyDescent="0.25">
      <c r="A171">
        <v>170</v>
      </c>
      <c r="B171" s="24">
        <f>COUNTIFS(DetailsTable[Flat No.],FlatBasedDetails[[#This Row],[Flat No]],DetailsTable[Positive Date],"&lt;&gt;")</f>
        <v>0</v>
      </c>
      <c r="C171">
        <f>COUNTIFS(DetailsTable[Flat No.],FlatBasedDetails[[#This Row],[Flat No]],DetailsTable[Recovered Date],"&lt;&gt;")</f>
        <v>0</v>
      </c>
      <c r="D171">
        <f>COUNTIFS(DetailsTable[Flat No.],FlatBasedDetails[[#This Row],[Flat No]],DetailsTable[Deceased Date],"&lt;&gt;")</f>
        <v>0</v>
      </c>
      <c r="E171" s="1">
        <f>FlatBasedDetails[[#This Row],[Total Cases Reported]]-FlatBasedDetails[[#This Row],[Recovered Cases]]-FlatBasedDetails[[#This Row],[Deceased Cases]]</f>
        <v>0</v>
      </c>
    </row>
    <row r="172" spans="1:5" x14ac:dyDescent="0.25">
      <c r="A172">
        <v>171</v>
      </c>
      <c r="B172" s="24">
        <f>COUNTIFS(DetailsTable[Flat No.],FlatBasedDetails[[#This Row],[Flat No]],DetailsTable[Positive Date],"&lt;&gt;")</f>
        <v>0</v>
      </c>
      <c r="C172">
        <f>COUNTIFS(DetailsTable[Flat No.],FlatBasedDetails[[#This Row],[Flat No]],DetailsTable[Recovered Date],"&lt;&gt;")</f>
        <v>0</v>
      </c>
      <c r="D172">
        <f>COUNTIFS(DetailsTable[Flat No.],FlatBasedDetails[[#This Row],[Flat No]],DetailsTable[Deceased Date],"&lt;&gt;")</f>
        <v>0</v>
      </c>
      <c r="E172" s="1">
        <f>FlatBasedDetails[[#This Row],[Total Cases Reported]]-FlatBasedDetails[[#This Row],[Recovered Cases]]-FlatBasedDetails[[#This Row],[Deceased Cases]]</f>
        <v>0</v>
      </c>
    </row>
    <row r="173" spans="1:5" x14ac:dyDescent="0.25">
      <c r="A173">
        <v>172</v>
      </c>
      <c r="B173" s="24">
        <f>COUNTIFS(DetailsTable[Flat No.],FlatBasedDetails[[#This Row],[Flat No]],DetailsTable[Positive Date],"&lt;&gt;")</f>
        <v>0</v>
      </c>
      <c r="C173">
        <f>COUNTIFS(DetailsTable[Flat No.],FlatBasedDetails[[#This Row],[Flat No]],DetailsTable[Recovered Date],"&lt;&gt;")</f>
        <v>0</v>
      </c>
      <c r="D173">
        <f>COUNTIFS(DetailsTable[Flat No.],FlatBasedDetails[[#This Row],[Flat No]],DetailsTable[Deceased Date],"&lt;&gt;")</f>
        <v>0</v>
      </c>
      <c r="E173" s="1">
        <f>FlatBasedDetails[[#This Row],[Total Cases Reported]]-FlatBasedDetails[[#This Row],[Recovered Cases]]-FlatBasedDetails[[#This Row],[Deceased Cases]]</f>
        <v>0</v>
      </c>
    </row>
    <row r="174" spans="1:5" x14ac:dyDescent="0.25">
      <c r="A174">
        <v>173</v>
      </c>
      <c r="B174" s="24">
        <f>COUNTIFS(DetailsTable[Flat No.],FlatBasedDetails[[#This Row],[Flat No]],DetailsTable[Positive Date],"&lt;&gt;")</f>
        <v>0</v>
      </c>
      <c r="C174">
        <f>COUNTIFS(DetailsTable[Flat No.],FlatBasedDetails[[#This Row],[Flat No]],DetailsTable[Recovered Date],"&lt;&gt;")</f>
        <v>0</v>
      </c>
      <c r="D174">
        <f>COUNTIFS(DetailsTable[Flat No.],FlatBasedDetails[[#This Row],[Flat No]],DetailsTable[Deceased Date],"&lt;&gt;")</f>
        <v>0</v>
      </c>
      <c r="E174" s="1">
        <f>FlatBasedDetails[[#This Row],[Total Cases Reported]]-FlatBasedDetails[[#This Row],[Recovered Cases]]-FlatBasedDetails[[#This Row],[Deceased Cases]]</f>
        <v>0</v>
      </c>
    </row>
    <row r="175" spans="1:5" x14ac:dyDescent="0.25">
      <c r="A175">
        <v>174</v>
      </c>
      <c r="B175" s="24">
        <f>COUNTIFS(DetailsTable[Flat No.],FlatBasedDetails[[#This Row],[Flat No]],DetailsTable[Positive Date],"&lt;&gt;")</f>
        <v>0</v>
      </c>
      <c r="C175">
        <f>COUNTIFS(DetailsTable[Flat No.],FlatBasedDetails[[#This Row],[Flat No]],DetailsTable[Recovered Date],"&lt;&gt;")</f>
        <v>0</v>
      </c>
      <c r="D175">
        <f>COUNTIFS(DetailsTable[Flat No.],FlatBasedDetails[[#This Row],[Flat No]],DetailsTable[Deceased Date],"&lt;&gt;")</f>
        <v>0</v>
      </c>
      <c r="E175" s="1">
        <f>FlatBasedDetails[[#This Row],[Total Cases Reported]]-FlatBasedDetails[[#This Row],[Recovered Cases]]-FlatBasedDetails[[#This Row],[Deceased Cases]]</f>
        <v>0</v>
      </c>
    </row>
    <row r="176" spans="1:5" x14ac:dyDescent="0.25">
      <c r="A176">
        <v>175</v>
      </c>
      <c r="B176" s="24">
        <f>COUNTIFS(DetailsTable[Flat No.],FlatBasedDetails[[#This Row],[Flat No]],DetailsTable[Positive Date],"&lt;&gt;")</f>
        <v>0</v>
      </c>
      <c r="C176">
        <f>COUNTIFS(DetailsTable[Flat No.],FlatBasedDetails[[#This Row],[Flat No]],DetailsTable[Recovered Date],"&lt;&gt;")</f>
        <v>0</v>
      </c>
      <c r="D176">
        <f>COUNTIFS(DetailsTable[Flat No.],FlatBasedDetails[[#This Row],[Flat No]],DetailsTable[Deceased Date],"&lt;&gt;")</f>
        <v>0</v>
      </c>
      <c r="E176" s="1">
        <f>FlatBasedDetails[[#This Row],[Total Cases Reported]]-FlatBasedDetails[[#This Row],[Recovered Cases]]-FlatBasedDetails[[#This Row],[Deceased Cases]]</f>
        <v>0</v>
      </c>
    </row>
    <row r="177" spans="1:5" x14ac:dyDescent="0.25">
      <c r="A177">
        <v>176</v>
      </c>
      <c r="B177" s="24">
        <f>COUNTIFS(DetailsTable[Flat No.],FlatBasedDetails[[#This Row],[Flat No]],DetailsTable[Positive Date],"&lt;&gt;")</f>
        <v>0</v>
      </c>
      <c r="C177">
        <f>COUNTIFS(DetailsTable[Flat No.],FlatBasedDetails[[#This Row],[Flat No]],DetailsTable[Recovered Date],"&lt;&gt;")</f>
        <v>0</v>
      </c>
      <c r="D177">
        <f>COUNTIFS(DetailsTable[Flat No.],FlatBasedDetails[[#This Row],[Flat No]],DetailsTable[Deceased Date],"&lt;&gt;")</f>
        <v>0</v>
      </c>
      <c r="E177" s="1">
        <f>FlatBasedDetails[[#This Row],[Total Cases Reported]]-FlatBasedDetails[[#This Row],[Recovered Cases]]-FlatBasedDetails[[#This Row],[Deceased Cases]]</f>
        <v>0</v>
      </c>
    </row>
    <row r="178" spans="1:5" x14ac:dyDescent="0.25">
      <c r="A178">
        <v>177</v>
      </c>
      <c r="B178" s="24">
        <f>COUNTIFS(DetailsTable[Flat No.],FlatBasedDetails[[#This Row],[Flat No]],DetailsTable[Positive Date],"&lt;&gt;")</f>
        <v>0</v>
      </c>
      <c r="C178">
        <f>COUNTIFS(DetailsTable[Flat No.],FlatBasedDetails[[#This Row],[Flat No]],DetailsTable[Recovered Date],"&lt;&gt;")</f>
        <v>0</v>
      </c>
      <c r="D178">
        <f>COUNTIFS(DetailsTable[Flat No.],FlatBasedDetails[[#This Row],[Flat No]],DetailsTable[Deceased Date],"&lt;&gt;")</f>
        <v>0</v>
      </c>
      <c r="E178" s="1">
        <f>FlatBasedDetails[[#This Row],[Total Cases Reported]]-FlatBasedDetails[[#This Row],[Recovered Cases]]-FlatBasedDetails[[#This Row],[Deceased Cases]]</f>
        <v>0</v>
      </c>
    </row>
    <row r="179" spans="1:5" x14ac:dyDescent="0.25">
      <c r="A179">
        <v>178</v>
      </c>
      <c r="B179" s="24">
        <f>COUNTIFS(DetailsTable[Flat No.],FlatBasedDetails[[#This Row],[Flat No]],DetailsTable[Positive Date],"&lt;&gt;")</f>
        <v>0</v>
      </c>
      <c r="C179">
        <f>COUNTIFS(DetailsTable[Flat No.],FlatBasedDetails[[#This Row],[Flat No]],DetailsTable[Recovered Date],"&lt;&gt;")</f>
        <v>0</v>
      </c>
      <c r="D179">
        <f>COUNTIFS(DetailsTable[Flat No.],FlatBasedDetails[[#This Row],[Flat No]],DetailsTable[Deceased Date],"&lt;&gt;")</f>
        <v>0</v>
      </c>
      <c r="E179" s="1">
        <f>FlatBasedDetails[[#This Row],[Total Cases Reported]]-FlatBasedDetails[[#This Row],[Recovered Cases]]-FlatBasedDetails[[#This Row],[Deceased Cases]]</f>
        <v>0</v>
      </c>
    </row>
    <row r="180" spans="1:5" x14ac:dyDescent="0.25">
      <c r="A180">
        <v>179</v>
      </c>
      <c r="B180" s="24">
        <f>COUNTIFS(DetailsTable[Flat No.],FlatBasedDetails[[#This Row],[Flat No]],DetailsTable[Positive Date],"&lt;&gt;")</f>
        <v>0</v>
      </c>
      <c r="C180">
        <f>COUNTIFS(DetailsTable[Flat No.],FlatBasedDetails[[#This Row],[Flat No]],DetailsTable[Recovered Date],"&lt;&gt;")</f>
        <v>0</v>
      </c>
      <c r="D180">
        <f>COUNTIFS(DetailsTable[Flat No.],FlatBasedDetails[[#This Row],[Flat No]],DetailsTable[Deceased Date],"&lt;&gt;")</f>
        <v>0</v>
      </c>
      <c r="E180" s="1">
        <f>FlatBasedDetails[[#This Row],[Total Cases Reported]]-FlatBasedDetails[[#This Row],[Recovered Cases]]-FlatBasedDetails[[#This Row],[Deceased Cases]]</f>
        <v>0</v>
      </c>
    </row>
    <row r="181" spans="1:5" x14ac:dyDescent="0.25">
      <c r="A181">
        <v>180</v>
      </c>
      <c r="B181" s="24">
        <f>COUNTIFS(DetailsTable[Flat No.],FlatBasedDetails[[#This Row],[Flat No]],DetailsTable[Positive Date],"&lt;&gt;")</f>
        <v>0</v>
      </c>
      <c r="C181">
        <f>COUNTIFS(DetailsTable[Flat No.],FlatBasedDetails[[#This Row],[Flat No]],DetailsTable[Recovered Date],"&lt;&gt;")</f>
        <v>0</v>
      </c>
      <c r="D181">
        <f>COUNTIFS(DetailsTable[Flat No.],FlatBasedDetails[[#This Row],[Flat No]],DetailsTable[Deceased Date],"&lt;&gt;")</f>
        <v>0</v>
      </c>
      <c r="E181" s="1">
        <f>FlatBasedDetails[[#This Row],[Total Cases Reported]]-FlatBasedDetails[[#This Row],[Recovered Cases]]-FlatBasedDetails[[#This Row],[Deceased Cases]]</f>
        <v>0</v>
      </c>
    </row>
    <row r="182" spans="1:5" x14ac:dyDescent="0.25">
      <c r="A182">
        <v>181</v>
      </c>
      <c r="B182" s="24">
        <f>COUNTIFS(DetailsTable[Flat No.],FlatBasedDetails[[#This Row],[Flat No]],DetailsTable[Positive Date],"&lt;&gt;")</f>
        <v>0</v>
      </c>
      <c r="C182">
        <f>COUNTIFS(DetailsTable[Flat No.],FlatBasedDetails[[#This Row],[Flat No]],DetailsTable[Recovered Date],"&lt;&gt;")</f>
        <v>0</v>
      </c>
      <c r="D182">
        <f>COUNTIFS(DetailsTable[Flat No.],FlatBasedDetails[[#This Row],[Flat No]],DetailsTable[Deceased Date],"&lt;&gt;")</f>
        <v>0</v>
      </c>
      <c r="E182" s="1">
        <f>FlatBasedDetails[[#This Row],[Total Cases Reported]]-FlatBasedDetails[[#This Row],[Recovered Cases]]-FlatBasedDetails[[#This Row],[Deceased Cases]]</f>
        <v>0</v>
      </c>
    </row>
    <row r="183" spans="1:5" x14ac:dyDescent="0.25">
      <c r="A183">
        <v>182</v>
      </c>
      <c r="B183" s="24">
        <f>COUNTIFS(DetailsTable[Flat No.],FlatBasedDetails[[#This Row],[Flat No]],DetailsTable[Positive Date],"&lt;&gt;")</f>
        <v>0</v>
      </c>
      <c r="C183">
        <f>COUNTIFS(DetailsTable[Flat No.],FlatBasedDetails[[#This Row],[Flat No]],DetailsTable[Recovered Date],"&lt;&gt;")</f>
        <v>0</v>
      </c>
      <c r="D183">
        <f>COUNTIFS(DetailsTable[Flat No.],FlatBasedDetails[[#This Row],[Flat No]],DetailsTable[Deceased Date],"&lt;&gt;")</f>
        <v>0</v>
      </c>
      <c r="E183" s="1">
        <f>FlatBasedDetails[[#This Row],[Total Cases Reported]]-FlatBasedDetails[[#This Row],[Recovered Cases]]-FlatBasedDetails[[#This Row],[Deceased Cases]]</f>
        <v>0</v>
      </c>
    </row>
    <row r="184" spans="1:5" x14ac:dyDescent="0.25">
      <c r="A184">
        <v>183</v>
      </c>
      <c r="B184" s="24">
        <f>COUNTIFS(DetailsTable[Flat No.],FlatBasedDetails[[#This Row],[Flat No]],DetailsTable[Positive Date],"&lt;&gt;")</f>
        <v>0</v>
      </c>
      <c r="C184">
        <f>COUNTIFS(DetailsTable[Flat No.],FlatBasedDetails[[#This Row],[Flat No]],DetailsTable[Recovered Date],"&lt;&gt;")</f>
        <v>0</v>
      </c>
      <c r="D184">
        <f>COUNTIFS(DetailsTable[Flat No.],FlatBasedDetails[[#This Row],[Flat No]],DetailsTable[Deceased Date],"&lt;&gt;")</f>
        <v>0</v>
      </c>
      <c r="E184" s="1">
        <f>FlatBasedDetails[[#This Row],[Total Cases Reported]]-FlatBasedDetails[[#This Row],[Recovered Cases]]-FlatBasedDetails[[#This Row],[Deceased Cases]]</f>
        <v>0</v>
      </c>
    </row>
    <row r="185" spans="1:5" x14ac:dyDescent="0.25">
      <c r="A185">
        <v>184</v>
      </c>
      <c r="B185" s="24">
        <f>COUNTIFS(DetailsTable[Flat No.],FlatBasedDetails[[#This Row],[Flat No]],DetailsTable[Positive Date],"&lt;&gt;")</f>
        <v>0</v>
      </c>
      <c r="C185">
        <f>COUNTIFS(DetailsTable[Flat No.],FlatBasedDetails[[#This Row],[Flat No]],DetailsTable[Recovered Date],"&lt;&gt;")</f>
        <v>0</v>
      </c>
      <c r="D185">
        <f>COUNTIFS(DetailsTable[Flat No.],FlatBasedDetails[[#This Row],[Flat No]],DetailsTable[Deceased Date],"&lt;&gt;")</f>
        <v>0</v>
      </c>
      <c r="E185" s="1">
        <f>FlatBasedDetails[[#This Row],[Total Cases Reported]]-FlatBasedDetails[[#This Row],[Recovered Cases]]-FlatBasedDetails[[#This Row],[Deceased Cases]]</f>
        <v>0</v>
      </c>
    </row>
    <row r="186" spans="1:5" x14ac:dyDescent="0.25">
      <c r="A186">
        <v>185</v>
      </c>
      <c r="B186" s="24">
        <f>COUNTIFS(DetailsTable[Flat No.],FlatBasedDetails[[#This Row],[Flat No]],DetailsTable[Positive Date],"&lt;&gt;")</f>
        <v>0</v>
      </c>
      <c r="C186">
        <f>COUNTIFS(DetailsTable[Flat No.],FlatBasedDetails[[#This Row],[Flat No]],DetailsTable[Recovered Date],"&lt;&gt;")</f>
        <v>0</v>
      </c>
      <c r="D186">
        <f>COUNTIFS(DetailsTable[Flat No.],FlatBasedDetails[[#This Row],[Flat No]],DetailsTable[Deceased Date],"&lt;&gt;")</f>
        <v>0</v>
      </c>
      <c r="E186" s="1">
        <f>FlatBasedDetails[[#This Row],[Total Cases Reported]]-FlatBasedDetails[[#This Row],[Recovered Cases]]-FlatBasedDetails[[#This Row],[Deceased Cases]]</f>
        <v>0</v>
      </c>
    </row>
    <row r="187" spans="1:5" x14ac:dyDescent="0.25">
      <c r="A187">
        <v>186</v>
      </c>
      <c r="B187" s="24">
        <f>COUNTIFS(DetailsTable[Flat No.],FlatBasedDetails[[#This Row],[Flat No]],DetailsTable[Positive Date],"&lt;&gt;")</f>
        <v>0</v>
      </c>
      <c r="C187">
        <f>COUNTIFS(DetailsTable[Flat No.],FlatBasedDetails[[#This Row],[Flat No]],DetailsTable[Recovered Date],"&lt;&gt;")</f>
        <v>0</v>
      </c>
      <c r="D187">
        <f>COUNTIFS(DetailsTable[Flat No.],FlatBasedDetails[[#This Row],[Flat No]],DetailsTable[Deceased Date],"&lt;&gt;")</f>
        <v>0</v>
      </c>
      <c r="E187" s="1">
        <f>FlatBasedDetails[[#This Row],[Total Cases Reported]]-FlatBasedDetails[[#This Row],[Recovered Cases]]-FlatBasedDetails[[#This Row],[Deceased Cases]]</f>
        <v>0</v>
      </c>
    </row>
    <row r="188" spans="1:5" x14ac:dyDescent="0.25">
      <c r="A188">
        <v>187</v>
      </c>
      <c r="B188" s="24">
        <f>COUNTIFS(DetailsTable[Flat No.],FlatBasedDetails[[#This Row],[Flat No]],DetailsTable[Positive Date],"&lt;&gt;")</f>
        <v>0</v>
      </c>
      <c r="C188">
        <f>COUNTIFS(DetailsTable[Flat No.],FlatBasedDetails[[#This Row],[Flat No]],DetailsTable[Recovered Date],"&lt;&gt;")</f>
        <v>0</v>
      </c>
      <c r="D188">
        <f>COUNTIFS(DetailsTable[Flat No.],FlatBasedDetails[[#This Row],[Flat No]],DetailsTable[Deceased Date],"&lt;&gt;")</f>
        <v>0</v>
      </c>
      <c r="E188" s="1">
        <f>FlatBasedDetails[[#This Row],[Total Cases Reported]]-FlatBasedDetails[[#This Row],[Recovered Cases]]-FlatBasedDetails[[#This Row],[Deceased Cases]]</f>
        <v>0</v>
      </c>
    </row>
    <row r="189" spans="1:5" x14ac:dyDescent="0.25">
      <c r="A189">
        <v>188</v>
      </c>
      <c r="B189" s="24">
        <f>COUNTIFS(DetailsTable[Flat No.],FlatBasedDetails[[#This Row],[Flat No]],DetailsTable[Positive Date],"&lt;&gt;")</f>
        <v>0</v>
      </c>
      <c r="C189">
        <f>COUNTIFS(DetailsTable[Flat No.],FlatBasedDetails[[#This Row],[Flat No]],DetailsTable[Recovered Date],"&lt;&gt;")</f>
        <v>0</v>
      </c>
      <c r="D189">
        <f>COUNTIFS(DetailsTable[Flat No.],FlatBasedDetails[[#This Row],[Flat No]],DetailsTable[Deceased Date],"&lt;&gt;")</f>
        <v>0</v>
      </c>
      <c r="E189" s="1">
        <f>FlatBasedDetails[[#This Row],[Total Cases Reported]]-FlatBasedDetails[[#This Row],[Recovered Cases]]-FlatBasedDetails[[#This Row],[Deceased Cases]]</f>
        <v>0</v>
      </c>
    </row>
    <row r="190" spans="1:5" x14ac:dyDescent="0.25">
      <c r="A190">
        <v>189</v>
      </c>
      <c r="B190" s="24">
        <f>COUNTIFS(DetailsTable[Flat No.],FlatBasedDetails[[#This Row],[Flat No]],DetailsTable[Positive Date],"&lt;&gt;")</f>
        <v>0</v>
      </c>
      <c r="C190">
        <f>COUNTIFS(DetailsTable[Flat No.],FlatBasedDetails[[#This Row],[Flat No]],DetailsTable[Recovered Date],"&lt;&gt;")</f>
        <v>0</v>
      </c>
      <c r="D190">
        <f>COUNTIFS(DetailsTable[Flat No.],FlatBasedDetails[[#This Row],[Flat No]],DetailsTable[Deceased Date],"&lt;&gt;")</f>
        <v>0</v>
      </c>
      <c r="E190" s="1">
        <f>FlatBasedDetails[[#This Row],[Total Cases Reported]]-FlatBasedDetails[[#This Row],[Recovered Cases]]-FlatBasedDetails[[#This Row],[Deceased Cases]]</f>
        <v>0</v>
      </c>
    </row>
    <row r="191" spans="1:5" x14ac:dyDescent="0.25">
      <c r="A191">
        <v>190</v>
      </c>
      <c r="B191" s="24">
        <f>COUNTIFS(DetailsTable[Flat No.],FlatBasedDetails[[#This Row],[Flat No]],DetailsTable[Positive Date],"&lt;&gt;")</f>
        <v>0</v>
      </c>
      <c r="C191">
        <f>COUNTIFS(DetailsTable[Flat No.],FlatBasedDetails[[#This Row],[Flat No]],DetailsTable[Recovered Date],"&lt;&gt;")</f>
        <v>0</v>
      </c>
      <c r="D191">
        <f>COUNTIFS(DetailsTable[Flat No.],FlatBasedDetails[[#This Row],[Flat No]],DetailsTable[Deceased Date],"&lt;&gt;")</f>
        <v>0</v>
      </c>
      <c r="E191" s="1">
        <f>FlatBasedDetails[[#This Row],[Total Cases Reported]]-FlatBasedDetails[[#This Row],[Recovered Cases]]-FlatBasedDetails[[#This Row],[Deceased Cases]]</f>
        <v>0</v>
      </c>
    </row>
    <row r="192" spans="1:5" x14ac:dyDescent="0.25">
      <c r="A192">
        <v>191</v>
      </c>
      <c r="B192" s="24">
        <f>COUNTIFS(DetailsTable[Flat No.],FlatBasedDetails[[#This Row],[Flat No]],DetailsTable[Positive Date],"&lt;&gt;")</f>
        <v>0</v>
      </c>
      <c r="C192">
        <f>COUNTIFS(DetailsTable[Flat No.],FlatBasedDetails[[#This Row],[Flat No]],DetailsTable[Recovered Date],"&lt;&gt;")</f>
        <v>0</v>
      </c>
      <c r="D192">
        <f>COUNTIFS(DetailsTable[Flat No.],FlatBasedDetails[[#This Row],[Flat No]],DetailsTable[Deceased Date],"&lt;&gt;")</f>
        <v>0</v>
      </c>
      <c r="E192" s="1">
        <f>FlatBasedDetails[[#This Row],[Total Cases Reported]]-FlatBasedDetails[[#This Row],[Recovered Cases]]-FlatBasedDetails[[#This Row],[Deceased Cases]]</f>
        <v>0</v>
      </c>
    </row>
    <row r="193" spans="1:5" x14ac:dyDescent="0.25">
      <c r="A193">
        <v>192</v>
      </c>
      <c r="B193" s="24">
        <f>COUNTIFS(DetailsTable[Flat No.],FlatBasedDetails[[#This Row],[Flat No]],DetailsTable[Positive Date],"&lt;&gt;")</f>
        <v>0</v>
      </c>
      <c r="C193">
        <f>COUNTIFS(DetailsTable[Flat No.],FlatBasedDetails[[#This Row],[Flat No]],DetailsTable[Recovered Date],"&lt;&gt;")</f>
        <v>0</v>
      </c>
      <c r="D193">
        <f>COUNTIFS(DetailsTable[Flat No.],FlatBasedDetails[[#This Row],[Flat No]],DetailsTable[Deceased Date],"&lt;&gt;")</f>
        <v>0</v>
      </c>
      <c r="E193" s="1">
        <f>FlatBasedDetails[[#This Row],[Total Cases Reported]]-FlatBasedDetails[[#This Row],[Recovered Cases]]-FlatBasedDetails[[#This Row],[Deceased Cases]]</f>
        <v>0</v>
      </c>
    </row>
    <row r="194" spans="1:5" x14ac:dyDescent="0.25">
      <c r="A194">
        <v>193</v>
      </c>
      <c r="B194" s="24">
        <f>COUNTIFS(DetailsTable[Flat No.],FlatBasedDetails[[#This Row],[Flat No]],DetailsTable[Positive Date],"&lt;&gt;")</f>
        <v>0</v>
      </c>
      <c r="C194">
        <f>COUNTIFS(DetailsTable[Flat No.],FlatBasedDetails[[#This Row],[Flat No]],DetailsTable[Recovered Date],"&lt;&gt;")</f>
        <v>0</v>
      </c>
      <c r="D194">
        <f>COUNTIFS(DetailsTable[Flat No.],FlatBasedDetails[[#This Row],[Flat No]],DetailsTable[Deceased Date],"&lt;&gt;")</f>
        <v>0</v>
      </c>
      <c r="E194" s="1">
        <f>FlatBasedDetails[[#This Row],[Total Cases Reported]]-FlatBasedDetails[[#This Row],[Recovered Cases]]-FlatBasedDetails[[#This Row],[Deceased Cases]]</f>
        <v>0</v>
      </c>
    </row>
    <row r="195" spans="1:5" x14ac:dyDescent="0.25">
      <c r="A195">
        <v>194</v>
      </c>
      <c r="B195" s="24">
        <f>COUNTIFS(DetailsTable[Flat No.],FlatBasedDetails[[#This Row],[Flat No]],DetailsTable[Positive Date],"&lt;&gt;")</f>
        <v>0</v>
      </c>
      <c r="C195">
        <f>COUNTIFS(DetailsTable[Flat No.],FlatBasedDetails[[#This Row],[Flat No]],DetailsTable[Recovered Date],"&lt;&gt;")</f>
        <v>0</v>
      </c>
      <c r="D195">
        <f>COUNTIFS(DetailsTable[Flat No.],FlatBasedDetails[[#This Row],[Flat No]],DetailsTable[Deceased Date],"&lt;&gt;")</f>
        <v>0</v>
      </c>
      <c r="E195" s="1">
        <f>FlatBasedDetails[[#This Row],[Total Cases Reported]]-FlatBasedDetails[[#This Row],[Recovered Cases]]-FlatBasedDetails[[#This Row],[Deceased Cases]]</f>
        <v>0</v>
      </c>
    </row>
    <row r="196" spans="1:5" x14ac:dyDescent="0.25">
      <c r="A196">
        <v>195</v>
      </c>
      <c r="B196" s="24">
        <f>COUNTIFS(DetailsTable[Flat No.],FlatBasedDetails[[#This Row],[Flat No]],DetailsTable[Positive Date],"&lt;&gt;")</f>
        <v>0</v>
      </c>
      <c r="C196">
        <f>COUNTIFS(DetailsTable[Flat No.],FlatBasedDetails[[#This Row],[Flat No]],DetailsTable[Recovered Date],"&lt;&gt;")</f>
        <v>0</v>
      </c>
      <c r="D196">
        <f>COUNTIFS(DetailsTable[Flat No.],FlatBasedDetails[[#This Row],[Flat No]],DetailsTable[Deceased Date],"&lt;&gt;")</f>
        <v>0</v>
      </c>
      <c r="E196" s="1">
        <f>FlatBasedDetails[[#This Row],[Total Cases Reported]]-FlatBasedDetails[[#This Row],[Recovered Cases]]-FlatBasedDetails[[#This Row],[Deceased Cases]]</f>
        <v>0</v>
      </c>
    </row>
    <row r="197" spans="1:5" x14ac:dyDescent="0.25">
      <c r="A197">
        <v>196</v>
      </c>
      <c r="B197" s="24">
        <f>COUNTIFS(DetailsTable[Flat No.],FlatBasedDetails[[#This Row],[Flat No]],DetailsTable[Positive Date],"&lt;&gt;")</f>
        <v>1</v>
      </c>
      <c r="C197">
        <f>COUNTIFS(DetailsTable[Flat No.],FlatBasedDetails[[#This Row],[Flat No]],DetailsTable[Recovered Date],"&lt;&gt;")</f>
        <v>1</v>
      </c>
      <c r="D197">
        <f>COUNTIFS(DetailsTable[Flat No.],FlatBasedDetails[[#This Row],[Flat No]],DetailsTable[Deceased Date],"&lt;&gt;")</f>
        <v>0</v>
      </c>
      <c r="E197" s="1">
        <f>FlatBasedDetails[[#This Row],[Total Cases Reported]]-FlatBasedDetails[[#This Row],[Recovered Cases]]-FlatBasedDetails[[#This Row],[Deceased Cases]]</f>
        <v>0</v>
      </c>
    </row>
    <row r="198" spans="1:5" x14ac:dyDescent="0.25">
      <c r="A198">
        <v>197</v>
      </c>
      <c r="B198" s="24">
        <f>COUNTIFS(DetailsTable[Flat No.],FlatBasedDetails[[#This Row],[Flat No]],DetailsTable[Positive Date],"&lt;&gt;")</f>
        <v>0</v>
      </c>
      <c r="C198">
        <f>COUNTIFS(DetailsTable[Flat No.],FlatBasedDetails[[#This Row],[Flat No]],DetailsTable[Recovered Date],"&lt;&gt;")</f>
        <v>0</v>
      </c>
      <c r="D198">
        <f>COUNTIFS(DetailsTable[Flat No.],FlatBasedDetails[[#This Row],[Flat No]],DetailsTable[Deceased Date],"&lt;&gt;")</f>
        <v>0</v>
      </c>
      <c r="E198" s="1">
        <f>FlatBasedDetails[[#This Row],[Total Cases Reported]]-FlatBasedDetails[[#This Row],[Recovered Cases]]-FlatBasedDetails[[#This Row],[Deceased Cases]]</f>
        <v>0</v>
      </c>
    </row>
    <row r="199" spans="1:5" x14ac:dyDescent="0.25">
      <c r="A199">
        <v>198</v>
      </c>
      <c r="B199" s="24">
        <f>COUNTIFS(DetailsTable[Flat No.],FlatBasedDetails[[#This Row],[Flat No]],DetailsTable[Positive Date],"&lt;&gt;")</f>
        <v>0</v>
      </c>
      <c r="C199">
        <f>COUNTIFS(DetailsTable[Flat No.],FlatBasedDetails[[#This Row],[Flat No]],DetailsTable[Recovered Date],"&lt;&gt;")</f>
        <v>0</v>
      </c>
      <c r="D199">
        <f>COUNTIFS(DetailsTable[Flat No.],FlatBasedDetails[[#This Row],[Flat No]],DetailsTable[Deceased Date],"&lt;&gt;")</f>
        <v>0</v>
      </c>
      <c r="E199" s="1">
        <f>FlatBasedDetails[[#This Row],[Total Cases Reported]]-FlatBasedDetails[[#This Row],[Recovered Cases]]-FlatBasedDetails[[#This Row],[Deceased Cases]]</f>
        <v>0</v>
      </c>
    </row>
    <row r="200" spans="1:5" x14ac:dyDescent="0.25">
      <c r="A200">
        <v>199</v>
      </c>
      <c r="B200" s="24">
        <f>COUNTIFS(DetailsTable[Flat No.],FlatBasedDetails[[#This Row],[Flat No]],DetailsTable[Positive Date],"&lt;&gt;")</f>
        <v>0</v>
      </c>
      <c r="C200">
        <f>COUNTIFS(DetailsTable[Flat No.],FlatBasedDetails[[#This Row],[Flat No]],DetailsTable[Recovered Date],"&lt;&gt;")</f>
        <v>0</v>
      </c>
      <c r="D200">
        <f>COUNTIFS(DetailsTable[Flat No.],FlatBasedDetails[[#This Row],[Flat No]],DetailsTable[Deceased Date],"&lt;&gt;")</f>
        <v>0</v>
      </c>
      <c r="E200" s="1">
        <f>FlatBasedDetails[[#This Row],[Total Cases Reported]]-FlatBasedDetails[[#This Row],[Recovered Cases]]-FlatBasedDetails[[#This Row],[Deceased Cases]]</f>
        <v>0</v>
      </c>
    </row>
    <row r="201" spans="1:5" x14ac:dyDescent="0.25">
      <c r="A201">
        <v>200</v>
      </c>
      <c r="B201" s="24">
        <f>COUNTIFS(DetailsTable[Flat No.],FlatBasedDetails[[#This Row],[Flat No]],DetailsTable[Positive Date],"&lt;&gt;")</f>
        <v>0</v>
      </c>
      <c r="C201">
        <f>COUNTIFS(DetailsTable[Flat No.],FlatBasedDetails[[#This Row],[Flat No]],DetailsTable[Recovered Date],"&lt;&gt;")</f>
        <v>0</v>
      </c>
      <c r="D201">
        <f>COUNTIFS(DetailsTable[Flat No.],FlatBasedDetails[[#This Row],[Flat No]],DetailsTable[Deceased Date],"&lt;&gt;")</f>
        <v>0</v>
      </c>
      <c r="E201" s="1">
        <f>FlatBasedDetails[[#This Row],[Total Cases Reported]]-FlatBasedDetails[[#This Row],[Recovered Cases]]-FlatBasedDetails[[#This Row],[Deceased Cases]]</f>
        <v>0</v>
      </c>
    </row>
    <row r="202" spans="1:5" x14ac:dyDescent="0.25">
      <c r="A202">
        <v>201</v>
      </c>
      <c r="B202" s="24">
        <f>COUNTIFS(DetailsTable[Flat No.],FlatBasedDetails[[#This Row],[Flat No]],DetailsTable[Positive Date],"&lt;&gt;")</f>
        <v>0</v>
      </c>
      <c r="C202">
        <f>COUNTIFS(DetailsTable[Flat No.],FlatBasedDetails[[#This Row],[Flat No]],DetailsTable[Recovered Date],"&lt;&gt;")</f>
        <v>0</v>
      </c>
      <c r="D202">
        <f>COUNTIFS(DetailsTable[Flat No.],FlatBasedDetails[[#This Row],[Flat No]],DetailsTable[Deceased Date],"&lt;&gt;")</f>
        <v>0</v>
      </c>
      <c r="E202" s="1">
        <f>FlatBasedDetails[[#This Row],[Total Cases Reported]]-FlatBasedDetails[[#This Row],[Recovered Cases]]-FlatBasedDetails[[#This Row],[Deceased Cases]]</f>
        <v>0</v>
      </c>
    </row>
    <row r="203" spans="1:5" x14ac:dyDescent="0.25">
      <c r="A203">
        <v>202</v>
      </c>
      <c r="B203" s="24">
        <f>COUNTIFS(DetailsTable[Flat No.],FlatBasedDetails[[#This Row],[Flat No]],DetailsTable[Positive Date],"&lt;&gt;")</f>
        <v>0</v>
      </c>
      <c r="C203">
        <f>COUNTIFS(DetailsTable[Flat No.],FlatBasedDetails[[#This Row],[Flat No]],DetailsTable[Recovered Date],"&lt;&gt;")</f>
        <v>0</v>
      </c>
      <c r="D203">
        <f>COUNTIFS(DetailsTable[Flat No.],FlatBasedDetails[[#This Row],[Flat No]],DetailsTable[Deceased Date],"&lt;&gt;")</f>
        <v>0</v>
      </c>
      <c r="E203" s="1">
        <f>FlatBasedDetails[[#This Row],[Total Cases Reported]]-FlatBasedDetails[[#This Row],[Recovered Cases]]-FlatBasedDetails[[#This Row],[Deceased Cases]]</f>
        <v>0</v>
      </c>
    </row>
    <row r="204" spans="1:5" x14ac:dyDescent="0.25">
      <c r="A204">
        <v>203</v>
      </c>
      <c r="B204" s="24">
        <f>COUNTIFS(DetailsTable[Flat No.],FlatBasedDetails[[#This Row],[Flat No]],DetailsTable[Positive Date],"&lt;&gt;")</f>
        <v>0</v>
      </c>
      <c r="C204">
        <f>COUNTIFS(DetailsTable[Flat No.],FlatBasedDetails[[#This Row],[Flat No]],DetailsTable[Recovered Date],"&lt;&gt;")</f>
        <v>0</v>
      </c>
      <c r="D204">
        <f>COUNTIFS(DetailsTable[Flat No.],FlatBasedDetails[[#This Row],[Flat No]],DetailsTable[Deceased Date],"&lt;&gt;")</f>
        <v>0</v>
      </c>
      <c r="E204" s="1">
        <f>FlatBasedDetails[[#This Row],[Total Cases Reported]]-FlatBasedDetails[[#This Row],[Recovered Cases]]-FlatBasedDetails[[#This Row],[Deceased Cases]]</f>
        <v>0</v>
      </c>
    </row>
    <row r="205" spans="1:5" x14ac:dyDescent="0.25">
      <c r="A205">
        <v>204</v>
      </c>
      <c r="B205" s="24">
        <f>COUNTIFS(DetailsTable[Flat No.],FlatBasedDetails[[#This Row],[Flat No]],DetailsTable[Positive Date],"&lt;&gt;")</f>
        <v>0</v>
      </c>
      <c r="C205">
        <f>COUNTIFS(DetailsTable[Flat No.],FlatBasedDetails[[#This Row],[Flat No]],DetailsTable[Recovered Date],"&lt;&gt;")</f>
        <v>0</v>
      </c>
      <c r="D205">
        <f>COUNTIFS(DetailsTable[Flat No.],FlatBasedDetails[[#This Row],[Flat No]],DetailsTable[Deceased Date],"&lt;&gt;")</f>
        <v>0</v>
      </c>
      <c r="E205" s="1">
        <f>FlatBasedDetails[[#This Row],[Total Cases Reported]]-FlatBasedDetails[[#This Row],[Recovered Cases]]-FlatBasedDetails[[#This Row],[Deceased Cases]]</f>
        <v>0</v>
      </c>
    </row>
    <row r="206" spans="1:5" x14ac:dyDescent="0.25">
      <c r="A206">
        <v>205</v>
      </c>
      <c r="B206" s="24">
        <f>COUNTIFS(DetailsTable[Flat No.],FlatBasedDetails[[#This Row],[Flat No]],DetailsTable[Positive Date],"&lt;&gt;")</f>
        <v>0</v>
      </c>
      <c r="C206">
        <f>COUNTIFS(DetailsTable[Flat No.],FlatBasedDetails[[#This Row],[Flat No]],DetailsTable[Recovered Date],"&lt;&gt;")</f>
        <v>0</v>
      </c>
      <c r="D206">
        <f>COUNTIFS(DetailsTable[Flat No.],FlatBasedDetails[[#This Row],[Flat No]],DetailsTable[Deceased Date],"&lt;&gt;")</f>
        <v>0</v>
      </c>
      <c r="E206" s="1">
        <f>FlatBasedDetails[[#This Row],[Total Cases Reported]]-FlatBasedDetails[[#This Row],[Recovered Cases]]-FlatBasedDetails[[#This Row],[Deceased Cases]]</f>
        <v>0</v>
      </c>
    </row>
    <row r="207" spans="1:5" x14ac:dyDescent="0.25">
      <c r="A207">
        <v>206</v>
      </c>
      <c r="B207" s="24">
        <f>COUNTIFS(DetailsTable[Flat No.],FlatBasedDetails[[#This Row],[Flat No]],DetailsTable[Positive Date],"&lt;&gt;")</f>
        <v>0</v>
      </c>
      <c r="C207">
        <f>COUNTIFS(DetailsTable[Flat No.],FlatBasedDetails[[#This Row],[Flat No]],DetailsTable[Recovered Date],"&lt;&gt;")</f>
        <v>0</v>
      </c>
      <c r="D207">
        <f>COUNTIFS(DetailsTable[Flat No.],FlatBasedDetails[[#This Row],[Flat No]],DetailsTable[Deceased Date],"&lt;&gt;")</f>
        <v>0</v>
      </c>
      <c r="E207" s="1">
        <f>FlatBasedDetails[[#This Row],[Total Cases Reported]]-FlatBasedDetails[[#This Row],[Recovered Cases]]-FlatBasedDetails[[#This Row],[Deceased Cases]]</f>
        <v>0</v>
      </c>
    </row>
    <row r="208" spans="1:5" x14ac:dyDescent="0.25">
      <c r="A208">
        <v>207</v>
      </c>
      <c r="B208" s="24">
        <f>COUNTIFS(DetailsTable[Flat No.],FlatBasedDetails[[#This Row],[Flat No]],DetailsTable[Positive Date],"&lt;&gt;")</f>
        <v>0</v>
      </c>
      <c r="C208">
        <f>COUNTIFS(DetailsTable[Flat No.],FlatBasedDetails[[#This Row],[Flat No]],DetailsTable[Recovered Date],"&lt;&gt;")</f>
        <v>0</v>
      </c>
      <c r="D208">
        <f>COUNTIFS(DetailsTable[Flat No.],FlatBasedDetails[[#This Row],[Flat No]],DetailsTable[Deceased Date],"&lt;&gt;")</f>
        <v>0</v>
      </c>
      <c r="E208" s="1">
        <f>FlatBasedDetails[[#This Row],[Total Cases Reported]]-FlatBasedDetails[[#This Row],[Recovered Cases]]-FlatBasedDetails[[#This Row],[Deceased Cases]]</f>
        <v>0</v>
      </c>
    </row>
    <row r="209" spans="1:5" x14ac:dyDescent="0.25">
      <c r="A209">
        <v>208</v>
      </c>
      <c r="B209" s="24">
        <f>COUNTIFS(DetailsTable[Flat No.],FlatBasedDetails[[#This Row],[Flat No]],DetailsTable[Positive Date],"&lt;&gt;")</f>
        <v>0</v>
      </c>
      <c r="C209">
        <f>COUNTIFS(DetailsTable[Flat No.],FlatBasedDetails[[#This Row],[Flat No]],DetailsTable[Recovered Date],"&lt;&gt;")</f>
        <v>0</v>
      </c>
      <c r="D209">
        <f>COUNTIFS(DetailsTable[Flat No.],FlatBasedDetails[[#This Row],[Flat No]],DetailsTable[Deceased Date],"&lt;&gt;")</f>
        <v>0</v>
      </c>
      <c r="E209" s="1">
        <f>FlatBasedDetails[[#This Row],[Total Cases Reported]]-FlatBasedDetails[[#This Row],[Recovered Cases]]-FlatBasedDetails[[#This Row],[Deceased Cases]]</f>
        <v>0</v>
      </c>
    </row>
    <row r="210" spans="1:5" x14ac:dyDescent="0.25">
      <c r="A210">
        <v>209</v>
      </c>
      <c r="B210" s="24">
        <f>COUNTIFS(DetailsTable[Flat No.],FlatBasedDetails[[#This Row],[Flat No]],DetailsTable[Positive Date],"&lt;&gt;")</f>
        <v>0</v>
      </c>
      <c r="C210">
        <f>COUNTIFS(DetailsTable[Flat No.],FlatBasedDetails[[#This Row],[Flat No]],DetailsTable[Recovered Date],"&lt;&gt;")</f>
        <v>0</v>
      </c>
      <c r="D210">
        <f>COUNTIFS(DetailsTable[Flat No.],FlatBasedDetails[[#This Row],[Flat No]],DetailsTable[Deceased Date],"&lt;&gt;")</f>
        <v>0</v>
      </c>
      <c r="E210" s="1">
        <f>FlatBasedDetails[[#This Row],[Total Cases Reported]]-FlatBasedDetails[[#This Row],[Recovered Cases]]-FlatBasedDetails[[#This Row],[Deceased Cases]]</f>
        <v>0</v>
      </c>
    </row>
    <row r="211" spans="1:5" x14ac:dyDescent="0.25">
      <c r="A211">
        <v>210</v>
      </c>
      <c r="B211" s="24">
        <f>COUNTIFS(DetailsTable[Flat No.],FlatBasedDetails[[#This Row],[Flat No]],DetailsTable[Positive Date],"&lt;&gt;")</f>
        <v>0</v>
      </c>
      <c r="C211">
        <f>COUNTIFS(DetailsTable[Flat No.],FlatBasedDetails[[#This Row],[Flat No]],DetailsTable[Recovered Date],"&lt;&gt;")</f>
        <v>0</v>
      </c>
      <c r="D211">
        <f>COUNTIFS(DetailsTable[Flat No.],FlatBasedDetails[[#This Row],[Flat No]],DetailsTable[Deceased Date],"&lt;&gt;")</f>
        <v>0</v>
      </c>
      <c r="E211" s="1">
        <f>FlatBasedDetails[[#This Row],[Total Cases Reported]]-FlatBasedDetails[[#This Row],[Recovered Cases]]-FlatBasedDetails[[#This Row],[Deceased Cases]]</f>
        <v>0</v>
      </c>
    </row>
    <row r="212" spans="1:5" x14ac:dyDescent="0.25">
      <c r="A212">
        <v>211</v>
      </c>
      <c r="B212" s="24">
        <f>COUNTIFS(DetailsTable[Flat No.],FlatBasedDetails[[#This Row],[Flat No]],DetailsTable[Positive Date],"&lt;&gt;")</f>
        <v>0</v>
      </c>
      <c r="C212">
        <f>COUNTIFS(DetailsTable[Flat No.],FlatBasedDetails[[#This Row],[Flat No]],DetailsTable[Recovered Date],"&lt;&gt;")</f>
        <v>0</v>
      </c>
      <c r="D212">
        <f>COUNTIFS(DetailsTable[Flat No.],FlatBasedDetails[[#This Row],[Flat No]],DetailsTable[Deceased Date],"&lt;&gt;")</f>
        <v>0</v>
      </c>
      <c r="E212" s="1">
        <f>FlatBasedDetails[[#This Row],[Total Cases Reported]]-FlatBasedDetails[[#This Row],[Recovered Cases]]-FlatBasedDetails[[#This Row],[Deceased Cases]]</f>
        <v>0</v>
      </c>
    </row>
    <row r="213" spans="1:5" x14ac:dyDescent="0.25">
      <c r="A213">
        <v>212</v>
      </c>
      <c r="B213" s="24">
        <f>COUNTIFS(DetailsTable[Flat No.],FlatBasedDetails[[#This Row],[Flat No]],DetailsTable[Positive Date],"&lt;&gt;")</f>
        <v>0</v>
      </c>
      <c r="C213">
        <f>COUNTIFS(DetailsTable[Flat No.],FlatBasedDetails[[#This Row],[Flat No]],DetailsTable[Recovered Date],"&lt;&gt;")</f>
        <v>0</v>
      </c>
      <c r="D213">
        <f>COUNTIFS(DetailsTable[Flat No.],FlatBasedDetails[[#This Row],[Flat No]],DetailsTable[Deceased Date],"&lt;&gt;")</f>
        <v>0</v>
      </c>
      <c r="E213" s="1">
        <f>FlatBasedDetails[[#This Row],[Total Cases Reported]]-FlatBasedDetails[[#This Row],[Recovered Cases]]-FlatBasedDetails[[#This Row],[Deceased Cases]]</f>
        <v>0</v>
      </c>
    </row>
    <row r="214" spans="1:5" x14ac:dyDescent="0.25">
      <c r="A214">
        <v>213</v>
      </c>
      <c r="B214" s="24">
        <f>COUNTIFS(DetailsTable[Flat No.],FlatBasedDetails[[#This Row],[Flat No]],DetailsTable[Positive Date],"&lt;&gt;")</f>
        <v>0</v>
      </c>
      <c r="C214">
        <f>COUNTIFS(DetailsTable[Flat No.],FlatBasedDetails[[#This Row],[Flat No]],DetailsTable[Recovered Date],"&lt;&gt;")</f>
        <v>0</v>
      </c>
      <c r="D214">
        <f>COUNTIFS(DetailsTable[Flat No.],FlatBasedDetails[[#This Row],[Flat No]],DetailsTable[Deceased Date],"&lt;&gt;")</f>
        <v>0</v>
      </c>
      <c r="E214" s="1">
        <f>FlatBasedDetails[[#This Row],[Total Cases Reported]]-FlatBasedDetails[[#This Row],[Recovered Cases]]-FlatBasedDetails[[#This Row],[Deceased Cases]]</f>
        <v>0</v>
      </c>
    </row>
    <row r="215" spans="1:5" x14ac:dyDescent="0.25">
      <c r="A215">
        <v>214</v>
      </c>
      <c r="B215" s="24">
        <f>COUNTIFS(DetailsTable[Flat No.],FlatBasedDetails[[#This Row],[Flat No]],DetailsTable[Positive Date],"&lt;&gt;")</f>
        <v>0</v>
      </c>
      <c r="C215">
        <f>COUNTIFS(DetailsTable[Flat No.],FlatBasedDetails[[#This Row],[Flat No]],DetailsTable[Recovered Date],"&lt;&gt;")</f>
        <v>0</v>
      </c>
      <c r="D215">
        <f>COUNTIFS(DetailsTable[Flat No.],FlatBasedDetails[[#This Row],[Flat No]],DetailsTable[Deceased Date],"&lt;&gt;")</f>
        <v>0</v>
      </c>
      <c r="E215" s="1">
        <f>FlatBasedDetails[[#This Row],[Total Cases Reported]]-FlatBasedDetails[[#This Row],[Recovered Cases]]-FlatBasedDetails[[#This Row],[Deceased Cases]]</f>
        <v>0</v>
      </c>
    </row>
    <row r="216" spans="1:5" x14ac:dyDescent="0.25">
      <c r="A216">
        <v>215</v>
      </c>
      <c r="B216" s="24">
        <f>COUNTIFS(DetailsTable[Flat No.],FlatBasedDetails[[#This Row],[Flat No]],DetailsTable[Positive Date],"&lt;&gt;")</f>
        <v>0</v>
      </c>
      <c r="C216">
        <f>COUNTIFS(DetailsTable[Flat No.],FlatBasedDetails[[#This Row],[Flat No]],DetailsTable[Recovered Date],"&lt;&gt;")</f>
        <v>0</v>
      </c>
      <c r="D216">
        <f>COUNTIFS(DetailsTable[Flat No.],FlatBasedDetails[[#This Row],[Flat No]],DetailsTable[Deceased Date],"&lt;&gt;")</f>
        <v>0</v>
      </c>
      <c r="E216" s="1">
        <f>FlatBasedDetails[[#This Row],[Total Cases Reported]]-FlatBasedDetails[[#This Row],[Recovered Cases]]-FlatBasedDetails[[#This Row],[Deceased Cases]]</f>
        <v>0</v>
      </c>
    </row>
    <row r="217" spans="1:5" x14ac:dyDescent="0.25">
      <c r="A217">
        <v>216</v>
      </c>
      <c r="B217" s="24">
        <f>COUNTIFS(DetailsTable[Flat No.],FlatBasedDetails[[#This Row],[Flat No]],DetailsTable[Positive Date],"&lt;&gt;")</f>
        <v>0</v>
      </c>
      <c r="C217">
        <f>COUNTIFS(DetailsTable[Flat No.],FlatBasedDetails[[#This Row],[Flat No]],DetailsTable[Recovered Date],"&lt;&gt;")</f>
        <v>0</v>
      </c>
      <c r="D217">
        <f>COUNTIFS(DetailsTable[Flat No.],FlatBasedDetails[[#This Row],[Flat No]],DetailsTable[Deceased Date],"&lt;&gt;")</f>
        <v>0</v>
      </c>
      <c r="E217" s="1">
        <f>FlatBasedDetails[[#This Row],[Total Cases Reported]]-FlatBasedDetails[[#This Row],[Recovered Cases]]-FlatBasedDetails[[#This Row],[Deceased Cases]]</f>
        <v>0</v>
      </c>
    </row>
    <row r="218" spans="1:5" x14ac:dyDescent="0.25">
      <c r="A218">
        <v>217</v>
      </c>
      <c r="B218" s="24">
        <f>COUNTIFS(DetailsTable[Flat No.],FlatBasedDetails[[#This Row],[Flat No]],DetailsTable[Positive Date],"&lt;&gt;")</f>
        <v>0</v>
      </c>
      <c r="C218">
        <f>COUNTIFS(DetailsTable[Flat No.],FlatBasedDetails[[#This Row],[Flat No]],DetailsTable[Recovered Date],"&lt;&gt;")</f>
        <v>0</v>
      </c>
      <c r="D218">
        <f>COUNTIFS(DetailsTable[Flat No.],FlatBasedDetails[[#This Row],[Flat No]],DetailsTable[Deceased Date],"&lt;&gt;")</f>
        <v>0</v>
      </c>
      <c r="E218" s="1">
        <f>FlatBasedDetails[[#This Row],[Total Cases Reported]]-FlatBasedDetails[[#This Row],[Recovered Cases]]-FlatBasedDetails[[#This Row],[Deceased Cases]]</f>
        <v>0</v>
      </c>
    </row>
    <row r="219" spans="1:5" x14ac:dyDescent="0.25">
      <c r="A219">
        <v>218</v>
      </c>
      <c r="B219" s="24">
        <f>COUNTIFS(DetailsTable[Flat No.],FlatBasedDetails[[#This Row],[Flat No]],DetailsTable[Positive Date],"&lt;&gt;")</f>
        <v>0</v>
      </c>
      <c r="C219">
        <f>COUNTIFS(DetailsTable[Flat No.],FlatBasedDetails[[#This Row],[Flat No]],DetailsTable[Recovered Date],"&lt;&gt;")</f>
        <v>0</v>
      </c>
      <c r="D219">
        <f>COUNTIFS(DetailsTable[Flat No.],FlatBasedDetails[[#This Row],[Flat No]],DetailsTable[Deceased Date],"&lt;&gt;")</f>
        <v>0</v>
      </c>
      <c r="E219" s="1">
        <f>FlatBasedDetails[[#This Row],[Total Cases Reported]]-FlatBasedDetails[[#This Row],[Recovered Cases]]-FlatBasedDetails[[#This Row],[Deceased Cases]]</f>
        <v>0</v>
      </c>
    </row>
    <row r="220" spans="1:5" x14ac:dyDescent="0.25">
      <c r="A220">
        <v>219</v>
      </c>
      <c r="B220" s="24">
        <f>COUNTIFS(DetailsTable[Flat No.],FlatBasedDetails[[#This Row],[Flat No]],DetailsTable[Positive Date],"&lt;&gt;")</f>
        <v>0</v>
      </c>
      <c r="C220">
        <f>COUNTIFS(DetailsTable[Flat No.],FlatBasedDetails[[#This Row],[Flat No]],DetailsTable[Recovered Date],"&lt;&gt;")</f>
        <v>0</v>
      </c>
      <c r="D220">
        <f>COUNTIFS(DetailsTable[Flat No.],FlatBasedDetails[[#This Row],[Flat No]],DetailsTable[Deceased Date],"&lt;&gt;")</f>
        <v>0</v>
      </c>
      <c r="E220" s="1">
        <f>FlatBasedDetails[[#This Row],[Total Cases Reported]]-FlatBasedDetails[[#This Row],[Recovered Cases]]-FlatBasedDetails[[#This Row],[Deceased Cases]]</f>
        <v>0</v>
      </c>
    </row>
    <row r="221" spans="1:5" x14ac:dyDescent="0.25">
      <c r="A221">
        <v>220</v>
      </c>
      <c r="B221" s="24">
        <f>COUNTIFS(DetailsTable[Flat No.],FlatBasedDetails[[#This Row],[Flat No]],DetailsTable[Positive Date],"&lt;&gt;")</f>
        <v>0</v>
      </c>
      <c r="C221">
        <f>COUNTIFS(DetailsTable[Flat No.],FlatBasedDetails[[#This Row],[Flat No]],DetailsTable[Recovered Date],"&lt;&gt;")</f>
        <v>0</v>
      </c>
      <c r="D221">
        <f>COUNTIFS(DetailsTable[Flat No.],FlatBasedDetails[[#This Row],[Flat No]],DetailsTable[Deceased Date],"&lt;&gt;")</f>
        <v>0</v>
      </c>
      <c r="E221" s="1">
        <f>FlatBasedDetails[[#This Row],[Total Cases Reported]]-FlatBasedDetails[[#This Row],[Recovered Cases]]-FlatBasedDetails[[#This Row],[Deceased Cases]]</f>
        <v>0</v>
      </c>
    </row>
    <row r="222" spans="1:5" x14ac:dyDescent="0.25">
      <c r="A222">
        <v>221</v>
      </c>
      <c r="B222" s="24">
        <f>COUNTIFS(DetailsTable[Flat No.],FlatBasedDetails[[#This Row],[Flat No]],DetailsTable[Positive Date],"&lt;&gt;")</f>
        <v>0</v>
      </c>
      <c r="C222">
        <f>COUNTIFS(DetailsTable[Flat No.],FlatBasedDetails[[#This Row],[Flat No]],DetailsTable[Recovered Date],"&lt;&gt;")</f>
        <v>0</v>
      </c>
      <c r="D222">
        <f>COUNTIFS(DetailsTable[Flat No.],FlatBasedDetails[[#This Row],[Flat No]],DetailsTable[Deceased Date],"&lt;&gt;")</f>
        <v>0</v>
      </c>
      <c r="E222" s="1">
        <f>FlatBasedDetails[[#This Row],[Total Cases Reported]]-FlatBasedDetails[[#This Row],[Recovered Cases]]-FlatBasedDetails[[#This Row],[Deceased Cases]]</f>
        <v>0</v>
      </c>
    </row>
    <row r="223" spans="1:5" x14ac:dyDescent="0.25">
      <c r="A223">
        <v>222</v>
      </c>
      <c r="B223" s="24">
        <f>COUNTIFS(DetailsTable[Flat No.],FlatBasedDetails[[#This Row],[Flat No]],DetailsTable[Positive Date],"&lt;&gt;")</f>
        <v>0</v>
      </c>
      <c r="C223">
        <f>COUNTIFS(DetailsTable[Flat No.],FlatBasedDetails[[#This Row],[Flat No]],DetailsTable[Recovered Date],"&lt;&gt;")</f>
        <v>0</v>
      </c>
      <c r="D223">
        <f>COUNTIFS(DetailsTable[Flat No.],FlatBasedDetails[[#This Row],[Flat No]],DetailsTable[Deceased Date],"&lt;&gt;")</f>
        <v>0</v>
      </c>
      <c r="E223" s="1">
        <f>FlatBasedDetails[[#This Row],[Total Cases Reported]]-FlatBasedDetails[[#This Row],[Recovered Cases]]-FlatBasedDetails[[#This Row],[Deceased Cases]]</f>
        <v>0</v>
      </c>
    </row>
    <row r="224" spans="1:5" x14ac:dyDescent="0.25">
      <c r="A224">
        <v>223</v>
      </c>
      <c r="B224" s="24">
        <f>COUNTIFS(DetailsTable[Flat No.],FlatBasedDetails[[#This Row],[Flat No]],DetailsTable[Positive Date],"&lt;&gt;")</f>
        <v>0</v>
      </c>
      <c r="C224">
        <f>COUNTIFS(DetailsTable[Flat No.],FlatBasedDetails[[#This Row],[Flat No]],DetailsTable[Recovered Date],"&lt;&gt;")</f>
        <v>0</v>
      </c>
      <c r="D224">
        <f>COUNTIFS(DetailsTable[Flat No.],FlatBasedDetails[[#This Row],[Flat No]],DetailsTable[Deceased Date],"&lt;&gt;")</f>
        <v>0</v>
      </c>
      <c r="E224" s="1">
        <f>FlatBasedDetails[[#This Row],[Total Cases Reported]]-FlatBasedDetails[[#This Row],[Recovered Cases]]-FlatBasedDetails[[#This Row],[Deceased Cases]]</f>
        <v>0</v>
      </c>
    </row>
    <row r="225" spans="1:5" x14ac:dyDescent="0.25">
      <c r="A225">
        <v>224</v>
      </c>
      <c r="B225" s="24">
        <f>COUNTIFS(DetailsTable[Flat No.],FlatBasedDetails[[#This Row],[Flat No]],DetailsTable[Positive Date],"&lt;&gt;")</f>
        <v>0</v>
      </c>
      <c r="C225">
        <f>COUNTIFS(DetailsTable[Flat No.],FlatBasedDetails[[#This Row],[Flat No]],DetailsTable[Recovered Date],"&lt;&gt;")</f>
        <v>0</v>
      </c>
      <c r="D225">
        <f>COUNTIFS(DetailsTable[Flat No.],FlatBasedDetails[[#This Row],[Flat No]],DetailsTable[Deceased Date],"&lt;&gt;")</f>
        <v>0</v>
      </c>
      <c r="E225" s="1">
        <f>FlatBasedDetails[[#This Row],[Total Cases Reported]]-FlatBasedDetails[[#This Row],[Recovered Cases]]-FlatBasedDetails[[#This Row],[Deceased Cases]]</f>
        <v>0</v>
      </c>
    </row>
    <row r="226" spans="1:5" x14ac:dyDescent="0.25">
      <c r="A226">
        <v>225</v>
      </c>
      <c r="B226" s="24">
        <f>COUNTIFS(DetailsTable[Flat No.],FlatBasedDetails[[#This Row],[Flat No]],DetailsTable[Positive Date],"&lt;&gt;")</f>
        <v>0</v>
      </c>
      <c r="C226">
        <f>COUNTIFS(DetailsTable[Flat No.],FlatBasedDetails[[#This Row],[Flat No]],DetailsTable[Recovered Date],"&lt;&gt;")</f>
        <v>0</v>
      </c>
      <c r="D226">
        <f>COUNTIFS(DetailsTable[Flat No.],FlatBasedDetails[[#This Row],[Flat No]],DetailsTable[Deceased Date],"&lt;&gt;")</f>
        <v>0</v>
      </c>
      <c r="E226" s="1">
        <f>FlatBasedDetails[[#This Row],[Total Cases Reported]]-FlatBasedDetails[[#This Row],[Recovered Cases]]-FlatBasedDetails[[#This Row],[Deceased Cases]]</f>
        <v>0</v>
      </c>
    </row>
    <row r="227" spans="1:5" x14ac:dyDescent="0.25">
      <c r="A227">
        <v>226</v>
      </c>
      <c r="B227" s="24">
        <f>COUNTIFS(DetailsTable[Flat No.],FlatBasedDetails[[#This Row],[Flat No]],DetailsTable[Positive Date],"&lt;&gt;")</f>
        <v>0</v>
      </c>
      <c r="C227">
        <f>COUNTIFS(DetailsTable[Flat No.],FlatBasedDetails[[#This Row],[Flat No]],DetailsTable[Recovered Date],"&lt;&gt;")</f>
        <v>0</v>
      </c>
      <c r="D227">
        <f>COUNTIFS(DetailsTable[Flat No.],FlatBasedDetails[[#This Row],[Flat No]],DetailsTable[Deceased Date],"&lt;&gt;")</f>
        <v>0</v>
      </c>
      <c r="E227" s="1">
        <f>FlatBasedDetails[[#This Row],[Total Cases Reported]]-FlatBasedDetails[[#This Row],[Recovered Cases]]-FlatBasedDetails[[#This Row],[Deceased Cases]]</f>
        <v>0</v>
      </c>
    </row>
    <row r="228" spans="1:5" x14ac:dyDescent="0.25">
      <c r="A228">
        <v>227</v>
      </c>
      <c r="B228" s="24">
        <f>COUNTIFS(DetailsTable[Flat No.],FlatBasedDetails[[#This Row],[Flat No]],DetailsTable[Positive Date],"&lt;&gt;")</f>
        <v>0</v>
      </c>
      <c r="C228">
        <f>COUNTIFS(DetailsTable[Flat No.],FlatBasedDetails[[#This Row],[Flat No]],DetailsTable[Recovered Date],"&lt;&gt;")</f>
        <v>0</v>
      </c>
      <c r="D228">
        <f>COUNTIFS(DetailsTable[Flat No.],FlatBasedDetails[[#This Row],[Flat No]],DetailsTable[Deceased Date],"&lt;&gt;")</f>
        <v>0</v>
      </c>
      <c r="E228" s="1">
        <f>FlatBasedDetails[[#This Row],[Total Cases Reported]]-FlatBasedDetails[[#This Row],[Recovered Cases]]-FlatBasedDetails[[#This Row],[Deceased Cases]]</f>
        <v>0</v>
      </c>
    </row>
    <row r="229" spans="1:5" x14ac:dyDescent="0.25">
      <c r="A229">
        <v>228</v>
      </c>
      <c r="B229" s="24">
        <f>COUNTIFS(DetailsTable[Flat No.],FlatBasedDetails[[#This Row],[Flat No]],DetailsTable[Positive Date],"&lt;&gt;")</f>
        <v>0</v>
      </c>
      <c r="C229">
        <f>COUNTIFS(DetailsTable[Flat No.],FlatBasedDetails[[#This Row],[Flat No]],DetailsTable[Recovered Date],"&lt;&gt;")</f>
        <v>0</v>
      </c>
      <c r="D229">
        <f>COUNTIFS(DetailsTable[Flat No.],FlatBasedDetails[[#This Row],[Flat No]],DetailsTable[Deceased Date],"&lt;&gt;")</f>
        <v>0</v>
      </c>
      <c r="E229" s="1">
        <f>FlatBasedDetails[[#This Row],[Total Cases Reported]]-FlatBasedDetails[[#This Row],[Recovered Cases]]-FlatBasedDetails[[#This Row],[Deceased Cases]]</f>
        <v>0</v>
      </c>
    </row>
    <row r="230" spans="1:5" x14ac:dyDescent="0.25">
      <c r="A230">
        <v>229</v>
      </c>
      <c r="B230" s="24">
        <f>COUNTIFS(DetailsTable[Flat No.],FlatBasedDetails[[#This Row],[Flat No]],DetailsTable[Positive Date],"&lt;&gt;")</f>
        <v>0</v>
      </c>
      <c r="C230">
        <f>COUNTIFS(DetailsTable[Flat No.],FlatBasedDetails[[#This Row],[Flat No]],DetailsTable[Recovered Date],"&lt;&gt;")</f>
        <v>0</v>
      </c>
      <c r="D230">
        <f>COUNTIFS(DetailsTable[Flat No.],FlatBasedDetails[[#This Row],[Flat No]],DetailsTable[Deceased Date],"&lt;&gt;")</f>
        <v>0</v>
      </c>
      <c r="E230" s="1">
        <f>FlatBasedDetails[[#This Row],[Total Cases Reported]]-FlatBasedDetails[[#This Row],[Recovered Cases]]-FlatBasedDetails[[#This Row],[Deceased Cases]]</f>
        <v>0</v>
      </c>
    </row>
    <row r="231" spans="1:5" x14ac:dyDescent="0.25">
      <c r="A231">
        <v>230</v>
      </c>
      <c r="B231" s="24">
        <f>COUNTIFS(DetailsTable[Flat No.],FlatBasedDetails[[#This Row],[Flat No]],DetailsTable[Positive Date],"&lt;&gt;")</f>
        <v>0</v>
      </c>
      <c r="C231">
        <f>COUNTIFS(DetailsTable[Flat No.],FlatBasedDetails[[#This Row],[Flat No]],DetailsTable[Recovered Date],"&lt;&gt;")</f>
        <v>0</v>
      </c>
      <c r="D231">
        <f>COUNTIFS(DetailsTable[Flat No.],FlatBasedDetails[[#This Row],[Flat No]],DetailsTable[Deceased Date],"&lt;&gt;")</f>
        <v>0</v>
      </c>
      <c r="E231" s="1">
        <f>FlatBasedDetails[[#This Row],[Total Cases Reported]]-FlatBasedDetails[[#This Row],[Recovered Cases]]-FlatBasedDetails[[#This Row],[Deceased Cases]]</f>
        <v>0</v>
      </c>
    </row>
    <row r="232" spans="1:5" x14ac:dyDescent="0.25">
      <c r="A232">
        <v>231</v>
      </c>
      <c r="B232" s="24">
        <f>COUNTIFS(DetailsTable[Flat No.],FlatBasedDetails[[#This Row],[Flat No]],DetailsTable[Positive Date],"&lt;&gt;")</f>
        <v>0</v>
      </c>
      <c r="C232">
        <f>COUNTIFS(DetailsTable[Flat No.],FlatBasedDetails[[#This Row],[Flat No]],DetailsTable[Recovered Date],"&lt;&gt;")</f>
        <v>0</v>
      </c>
      <c r="D232">
        <f>COUNTIFS(DetailsTable[Flat No.],FlatBasedDetails[[#This Row],[Flat No]],DetailsTable[Deceased Date],"&lt;&gt;")</f>
        <v>0</v>
      </c>
      <c r="E232" s="1">
        <f>FlatBasedDetails[[#This Row],[Total Cases Reported]]-FlatBasedDetails[[#This Row],[Recovered Cases]]-FlatBasedDetails[[#This Row],[Deceased Cases]]</f>
        <v>0</v>
      </c>
    </row>
    <row r="233" spans="1:5" x14ac:dyDescent="0.25">
      <c r="A233">
        <v>232</v>
      </c>
      <c r="B233" s="24">
        <f>COUNTIFS(DetailsTable[Flat No.],FlatBasedDetails[[#This Row],[Flat No]],DetailsTable[Positive Date],"&lt;&gt;")</f>
        <v>0</v>
      </c>
      <c r="C233">
        <f>COUNTIFS(DetailsTable[Flat No.],FlatBasedDetails[[#This Row],[Flat No]],DetailsTable[Recovered Date],"&lt;&gt;")</f>
        <v>0</v>
      </c>
      <c r="D233">
        <f>COUNTIFS(DetailsTable[Flat No.],FlatBasedDetails[[#This Row],[Flat No]],DetailsTable[Deceased Date],"&lt;&gt;")</f>
        <v>0</v>
      </c>
      <c r="E233" s="1">
        <f>FlatBasedDetails[[#This Row],[Total Cases Reported]]-FlatBasedDetails[[#This Row],[Recovered Cases]]-FlatBasedDetails[[#This Row],[Deceased Cases]]</f>
        <v>0</v>
      </c>
    </row>
    <row r="234" spans="1:5" x14ac:dyDescent="0.25">
      <c r="A234">
        <v>233</v>
      </c>
      <c r="B234" s="24">
        <f>COUNTIFS(DetailsTable[Flat No.],FlatBasedDetails[[#This Row],[Flat No]],DetailsTable[Positive Date],"&lt;&gt;")</f>
        <v>0</v>
      </c>
      <c r="C234">
        <f>COUNTIFS(DetailsTable[Flat No.],FlatBasedDetails[[#This Row],[Flat No]],DetailsTable[Recovered Date],"&lt;&gt;")</f>
        <v>0</v>
      </c>
      <c r="D234">
        <f>COUNTIFS(DetailsTable[Flat No.],FlatBasedDetails[[#This Row],[Flat No]],DetailsTable[Deceased Date],"&lt;&gt;")</f>
        <v>0</v>
      </c>
      <c r="E234" s="1">
        <f>FlatBasedDetails[[#This Row],[Total Cases Reported]]-FlatBasedDetails[[#This Row],[Recovered Cases]]-FlatBasedDetails[[#This Row],[Deceased Cases]]</f>
        <v>0</v>
      </c>
    </row>
    <row r="235" spans="1:5" x14ac:dyDescent="0.25">
      <c r="A235">
        <v>234</v>
      </c>
      <c r="B235" s="24">
        <f>COUNTIFS(DetailsTable[Flat No.],FlatBasedDetails[[#This Row],[Flat No]],DetailsTable[Positive Date],"&lt;&gt;")</f>
        <v>0</v>
      </c>
      <c r="C235">
        <f>COUNTIFS(DetailsTable[Flat No.],FlatBasedDetails[[#This Row],[Flat No]],DetailsTable[Recovered Date],"&lt;&gt;")</f>
        <v>0</v>
      </c>
      <c r="D235">
        <f>COUNTIFS(DetailsTable[Flat No.],FlatBasedDetails[[#This Row],[Flat No]],DetailsTable[Deceased Date],"&lt;&gt;")</f>
        <v>0</v>
      </c>
      <c r="E235" s="1">
        <f>FlatBasedDetails[[#This Row],[Total Cases Reported]]-FlatBasedDetails[[#This Row],[Recovered Cases]]-FlatBasedDetails[[#This Row],[Deceased Cases]]</f>
        <v>0</v>
      </c>
    </row>
    <row r="236" spans="1:5" x14ac:dyDescent="0.25">
      <c r="A236">
        <v>235</v>
      </c>
      <c r="B236" s="24">
        <f>COUNTIFS(DetailsTable[Flat No.],FlatBasedDetails[[#This Row],[Flat No]],DetailsTable[Positive Date],"&lt;&gt;")</f>
        <v>0</v>
      </c>
      <c r="C236">
        <f>COUNTIFS(DetailsTable[Flat No.],FlatBasedDetails[[#This Row],[Flat No]],DetailsTable[Recovered Date],"&lt;&gt;")</f>
        <v>0</v>
      </c>
      <c r="D236">
        <f>COUNTIFS(DetailsTable[Flat No.],FlatBasedDetails[[#This Row],[Flat No]],DetailsTable[Deceased Date],"&lt;&gt;")</f>
        <v>0</v>
      </c>
      <c r="E236" s="1">
        <f>FlatBasedDetails[[#This Row],[Total Cases Reported]]-FlatBasedDetails[[#This Row],[Recovered Cases]]-FlatBasedDetails[[#This Row],[Deceased Cases]]</f>
        <v>0</v>
      </c>
    </row>
    <row r="237" spans="1:5" x14ac:dyDescent="0.25">
      <c r="A237">
        <v>236</v>
      </c>
      <c r="B237" s="24">
        <f>COUNTIFS(DetailsTable[Flat No.],FlatBasedDetails[[#This Row],[Flat No]],DetailsTable[Positive Date],"&lt;&gt;")</f>
        <v>0</v>
      </c>
      <c r="C237">
        <f>COUNTIFS(DetailsTable[Flat No.],FlatBasedDetails[[#This Row],[Flat No]],DetailsTable[Recovered Date],"&lt;&gt;")</f>
        <v>0</v>
      </c>
      <c r="D237">
        <f>COUNTIFS(DetailsTable[Flat No.],FlatBasedDetails[[#This Row],[Flat No]],DetailsTable[Deceased Date],"&lt;&gt;")</f>
        <v>0</v>
      </c>
      <c r="E237" s="1">
        <f>FlatBasedDetails[[#This Row],[Total Cases Reported]]-FlatBasedDetails[[#This Row],[Recovered Cases]]-FlatBasedDetails[[#This Row],[Deceased Cases]]</f>
        <v>0</v>
      </c>
    </row>
    <row r="238" spans="1:5" x14ac:dyDescent="0.25">
      <c r="A238">
        <v>237</v>
      </c>
      <c r="B238" s="24">
        <f>COUNTIFS(DetailsTable[Flat No.],FlatBasedDetails[[#This Row],[Flat No]],DetailsTable[Positive Date],"&lt;&gt;")</f>
        <v>0</v>
      </c>
      <c r="C238">
        <f>COUNTIFS(DetailsTable[Flat No.],FlatBasedDetails[[#This Row],[Flat No]],DetailsTable[Recovered Date],"&lt;&gt;")</f>
        <v>0</v>
      </c>
      <c r="D238">
        <f>COUNTIFS(DetailsTable[Flat No.],FlatBasedDetails[[#This Row],[Flat No]],DetailsTable[Deceased Date],"&lt;&gt;")</f>
        <v>0</v>
      </c>
      <c r="E238" s="1">
        <f>FlatBasedDetails[[#This Row],[Total Cases Reported]]-FlatBasedDetails[[#This Row],[Recovered Cases]]-FlatBasedDetails[[#This Row],[Deceased Cases]]</f>
        <v>0</v>
      </c>
    </row>
    <row r="239" spans="1:5" x14ac:dyDescent="0.25">
      <c r="A239">
        <v>238</v>
      </c>
      <c r="B239" s="24">
        <f>COUNTIFS(DetailsTable[Flat No.],FlatBasedDetails[[#This Row],[Flat No]],DetailsTable[Positive Date],"&lt;&gt;")</f>
        <v>0</v>
      </c>
      <c r="C239">
        <f>COUNTIFS(DetailsTable[Flat No.],FlatBasedDetails[[#This Row],[Flat No]],DetailsTable[Recovered Date],"&lt;&gt;")</f>
        <v>0</v>
      </c>
      <c r="D239">
        <f>COUNTIFS(DetailsTable[Flat No.],FlatBasedDetails[[#This Row],[Flat No]],DetailsTable[Deceased Date],"&lt;&gt;")</f>
        <v>0</v>
      </c>
      <c r="E239" s="1">
        <f>FlatBasedDetails[[#This Row],[Total Cases Reported]]-FlatBasedDetails[[#This Row],[Recovered Cases]]-FlatBasedDetails[[#This Row],[Deceased Cases]]</f>
        <v>0</v>
      </c>
    </row>
    <row r="240" spans="1:5" x14ac:dyDescent="0.25">
      <c r="A240">
        <v>239</v>
      </c>
      <c r="B240" s="24">
        <f>COUNTIFS(DetailsTable[Flat No.],FlatBasedDetails[[#This Row],[Flat No]],DetailsTable[Positive Date],"&lt;&gt;")</f>
        <v>0</v>
      </c>
      <c r="C240">
        <f>COUNTIFS(DetailsTable[Flat No.],FlatBasedDetails[[#This Row],[Flat No]],DetailsTable[Recovered Date],"&lt;&gt;")</f>
        <v>0</v>
      </c>
      <c r="D240">
        <f>COUNTIFS(DetailsTable[Flat No.],FlatBasedDetails[[#This Row],[Flat No]],DetailsTable[Deceased Date],"&lt;&gt;")</f>
        <v>0</v>
      </c>
      <c r="E240" s="1">
        <f>FlatBasedDetails[[#This Row],[Total Cases Reported]]-FlatBasedDetails[[#This Row],[Recovered Cases]]-FlatBasedDetails[[#This Row],[Deceased Cases]]</f>
        <v>0</v>
      </c>
    </row>
    <row r="241" spans="1:5" x14ac:dyDescent="0.25">
      <c r="A241">
        <v>240</v>
      </c>
      <c r="B241" s="24">
        <f>COUNTIFS(DetailsTable[Flat No.],FlatBasedDetails[[#This Row],[Flat No]],DetailsTable[Positive Date],"&lt;&gt;")</f>
        <v>0</v>
      </c>
      <c r="C241">
        <f>COUNTIFS(DetailsTable[Flat No.],FlatBasedDetails[[#This Row],[Flat No]],DetailsTable[Recovered Date],"&lt;&gt;")</f>
        <v>0</v>
      </c>
      <c r="D241">
        <f>COUNTIFS(DetailsTable[Flat No.],FlatBasedDetails[[#This Row],[Flat No]],DetailsTable[Deceased Date],"&lt;&gt;")</f>
        <v>0</v>
      </c>
      <c r="E241" s="1">
        <f>FlatBasedDetails[[#This Row],[Total Cases Reported]]-FlatBasedDetails[[#This Row],[Recovered Cases]]-FlatBasedDetails[[#This Row],[Deceased Cases]]</f>
        <v>0</v>
      </c>
    </row>
    <row r="242" spans="1:5" x14ac:dyDescent="0.25">
      <c r="A242">
        <v>241</v>
      </c>
      <c r="B242" s="24">
        <f>COUNTIFS(DetailsTable[Flat No.],FlatBasedDetails[[#This Row],[Flat No]],DetailsTable[Positive Date],"&lt;&gt;")</f>
        <v>0</v>
      </c>
      <c r="C242">
        <f>COUNTIFS(DetailsTable[Flat No.],FlatBasedDetails[[#This Row],[Flat No]],DetailsTable[Recovered Date],"&lt;&gt;")</f>
        <v>0</v>
      </c>
      <c r="D242">
        <f>COUNTIFS(DetailsTable[Flat No.],FlatBasedDetails[[#This Row],[Flat No]],DetailsTable[Deceased Date],"&lt;&gt;")</f>
        <v>0</v>
      </c>
      <c r="E242" s="1">
        <f>FlatBasedDetails[[#This Row],[Total Cases Reported]]-FlatBasedDetails[[#This Row],[Recovered Cases]]-FlatBasedDetails[[#This Row],[Deceased Cases]]</f>
        <v>0</v>
      </c>
    </row>
    <row r="243" spans="1:5" x14ac:dyDescent="0.25">
      <c r="A243">
        <v>242</v>
      </c>
      <c r="B243" s="24">
        <f>COUNTIFS(DetailsTable[Flat No.],FlatBasedDetails[[#This Row],[Flat No]],DetailsTable[Positive Date],"&lt;&gt;")</f>
        <v>0</v>
      </c>
      <c r="C243">
        <f>COUNTIFS(DetailsTable[Flat No.],FlatBasedDetails[[#This Row],[Flat No]],DetailsTable[Recovered Date],"&lt;&gt;")</f>
        <v>0</v>
      </c>
      <c r="D243">
        <f>COUNTIFS(DetailsTable[Flat No.],FlatBasedDetails[[#This Row],[Flat No]],DetailsTable[Deceased Date],"&lt;&gt;")</f>
        <v>0</v>
      </c>
      <c r="E243" s="1">
        <f>FlatBasedDetails[[#This Row],[Total Cases Reported]]-FlatBasedDetails[[#This Row],[Recovered Cases]]-FlatBasedDetails[[#This Row],[Deceased Cases]]</f>
        <v>0</v>
      </c>
    </row>
    <row r="244" spans="1:5" x14ac:dyDescent="0.25">
      <c r="A244">
        <v>243</v>
      </c>
      <c r="B244" s="24">
        <f>COUNTIFS(DetailsTable[Flat No.],FlatBasedDetails[[#This Row],[Flat No]],DetailsTable[Positive Date],"&lt;&gt;")</f>
        <v>0</v>
      </c>
      <c r="C244">
        <f>COUNTIFS(DetailsTable[Flat No.],FlatBasedDetails[[#This Row],[Flat No]],DetailsTable[Recovered Date],"&lt;&gt;")</f>
        <v>0</v>
      </c>
      <c r="D244">
        <f>COUNTIFS(DetailsTable[Flat No.],FlatBasedDetails[[#This Row],[Flat No]],DetailsTable[Deceased Date],"&lt;&gt;")</f>
        <v>0</v>
      </c>
      <c r="E244" s="1">
        <f>FlatBasedDetails[[#This Row],[Total Cases Reported]]-FlatBasedDetails[[#This Row],[Recovered Cases]]-FlatBasedDetails[[#This Row],[Deceased Cases]]</f>
        <v>0</v>
      </c>
    </row>
    <row r="245" spans="1:5" x14ac:dyDescent="0.25">
      <c r="A245">
        <v>244</v>
      </c>
      <c r="B245" s="24">
        <f>COUNTIFS(DetailsTable[Flat No.],FlatBasedDetails[[#This Row],[Flat No]],DetailsTable[Positive Date],"&lt;&gt;")</f>
        <v>0</v>
      </c>
      <c r="C245">
        <f>COUNTIFS(DetailsTable[Flat No.],FlatBasedDetails[[#This Row],[Flat No]],DetailsTable[Recovered Date],"&lt;&gt;")</f>
        <v>0</v>
      </c>
      <c r="D245">
        <f>COUNTIFS(DetailsTable[Flat No.],FlatBasedDetails[[#This Row],[Flat No]],DetailsTable[Deceased Date],"&lt;&gt;")</f>
        <v>0</v>
      </c>
      <c r="E245" s="1">
        <f>FlatBasedDetails[[#This Row],[Total Cases Reported]]-FlatBasedDetails[[#This Row],[Recovered Cases]]-FlatBasedDetails[[#This Row],[Deceased Cases]]</f>
        <v>0</v>
      </c>
    </row>
    <row r="246" spans="1:5" x14ac:dyDescent="0.25">
      <c r="A246">
        <v>245</v>
      </c>
      <c r="B246" s="24">
        <f>COUNTIFS(DetailsTable[Flat No.],FlatBasedDetails[[#This Row],[Flat No]],DetailsTable[Positive Date],"&lt;&gt;")</f>
        <v>0</v>
      </c>
      <c r="C246">
        <f>COUNTIFS(DetailsTable[Flat No.],FlatBasedDetails[[#This Row],[Flat No]],DetailsTable[Recovered Date],"&lt;&gt;")</f>
        <v>0</v>
      </c>
      <c r="D246">
        <f>COUNTIFS(DetailsTable[Flat No.],FlatBasedDetails[[#This Row],[Flat No]],DetailsTable[Deceased Date],"&lt;&gt;")</f>
        <v>0</v>
      </c>
      <c r="E246" s="1">
        <f>FlatBasedDetails[[#This Row],[Total Cases Reported]]-FlatBasedDetails[[#This Row],[Recovered Cases]]-FlatBasedDetails[[#This Row],[Deceased Cases]]</f>
        <v>0</v>
      </c>
    </row>
    <row r="247" spans="1:5" x14ac:dyDescent="0.25">
      <c r="A247">
        <v>246</v>
      </c>
      <c r="B247" s="24">
        <f>COUNTIFS(DetailsTable[Flat No.],FlatBasedDetails[[#This Row],[Flat No]],DetailsTable[Positive Date],"&lt;&gt;")</f>
        <v>0</v>
      </c>
      <c r="C247">
        <f>COUNTIFS(DetailsTable[Flat No.],FlatBasedDetails[[#This Row],[Flat No]],DetailsTable[Recovered Date],"&lt;&gt;")</f>
        <v>0</v>
      </c>
      <c r="D247">
        <f>COUNTIFS(DetailsTable[Flat No.],FlatBasedDetails[[#This Row],[Flat No]],DetailsTable[Deceased Date],"&lt;&gt;")</f>
        <v>0</v>
      </c>
      <c r="E247" s="1">
        <f>FlatBasedDetails[[#This Row],[Total Cases Reported]]-FlatBasedDetails[[#This Row],[Recovered Cases]]-FlatBasedDetails[[#This Row],[Deceased Cases]]</f>
        <v>0</v>
      </c>
    </row>
    <row r="248" spans="1:5" x14ac:dyDescent="0.25">
      <c r="A248">
        <v>247</v>
      </c>
      <c r="B248" s="24">
        <f>COUNTIFS(DetailsTable[Flat No.],FlatBasedDetails[[#This Row],[Flat No]],DetailsTable[Positive Date],"&lt;&gt;")</f>
        <v>0</v>
      </c>
      <c r="C248">
        <f>COUNTIFS(DetailsTable[Flat No.],FlatBasedDetails[[#This Row],[Flat No]],DetailsTable[Recovered Date],"&lt;&gt;")</f>
        <v>0</v>
      </c>
      <c r="D248">
        <f>COUNTIFS(DetailsTable[Flat No.],FlatBasedDetails[[#This Row],[Flat No]],DetailsTable[Deceased Date],"&lt;&gt;")</f>
        <v>0</v>
      </c>
      <c r="E248" s="1">
        <f>FlatBasedDetails[[#This Row],[Total Cases Reported]]-FlatBasedDetails[[#This Row],[Recovered Cases]]-FlatBasedDetails[[#This Row],[Deceased Cases]]</f>
        <v>0</v>
      </c>
    </row>
    <row r="249" spans="1:5" x14ac:dyDescent="0.25">
      <c r="A249">
        <v>248</v>
      </c>
      <c r="B249" s="24">
        <f>COUNTIFS(DetailsTable[Flat No.],FlatBasedDetails[[#This Row],[Flat No]],DetailsTable[Positive Date],"&lt;&gt;")</f>
        <v>0</v>
      </c>
      <c r="C249">
        <f>COUNTIFS(DetailsTable[Flat No.],FlatBasedDetails[[#This Row],[Flat No]],DetailsTable[Recovered Date],"&lt;&gt;")</f>
        <v>0</v>
      </c>
      <c r="D249">
        <f>COUNTIFS(DetailsTable[Flat No.],FlatBasedDetails[[#This Row],[Flat No]],DetailsTable[Deceased Date],"&lt;&gt;")</f>
        <v>0</v>
      </c>
      <c r="E249" s="1">
        <f>FlatBasedDetails[[#This Row],[Total Cases Reported]]-FlatBasedDetails[[#This Row],[Recovered Cases]]-FlatBasedDetails[[#This Row],[Deceased Cases]]</f>
        <v>0</v>
      </c>
    </row>
    <row r="250" spans="1:5" x14ac:dyDescent="0.25">
      <c r="A250">
        <v>249</v>
      </c>
      <c r="B250" s="24">
        <f>COUNTIFS(DetailsTable[Flat No.],FlatBasedDetails[[#This Row],[Flat No]],DetailsTable[Positive Date],"&lt;&gt;")</f>
        <v>0</v>
      </c>
      <c r="C250">
        <f>COUNTIFS(DetailsTable[Flat No.],FlatBasedDetails[[#This Row],[Flat No]],DetailsTable[Recovered Date],"&lt;&gt;")</f>
        <v>0</v>
      </c>
      <c r="D250">
        <f>COUNTIFS(DetailsTable[Flat No.],FlatBasedDetails[[#This Row],[Flat No]],DetailsTable[Deceased Date],"&lt;&gt;")</f>
        <v>0</v>
      </c>
      <c r="E250" s="1">
        <f>FlatBasedDetails[[#This Row],[Total Cases Reported]]-FlatBasedDetails[[#This Row],[Recovered Cases]]-FlatBasedDetails[[#This Row],[Deceased Cases]]</f>
        <v>0</v>
      </c>
    </row>
    <row r="251" spans="1:5" x14ac:dyDescent="0.25">
      <c r="A251">
        <v>250</v>
      </c>
      <c r="B251" s="24">
        <f>COUNTIFS(DetailsTable[Flat No.],FlatBasedDetails[[#This Row],[Flat No]],DetailsTable[Positive Date],"&lt;&gt;")</f>
        <v>0</v>
      </c>
      <c r="C251">
        <f>COUNTIFS(DetailsTable[Flat No.],FlatBasedDetails[[#This Row],[Flat No]],DetailsTable[Recovered Date],"&lt;&gt;")</f>
        <v>0</v>
      </c>
      <c r="D251">
        <f>COUNTIFS(DetailsTable[Flat No.],FlatBasedDetails[[#This Row],[Flat No]],DetailsTable[Deceased Date],"&lt;&gt;")</f>
        <v>0</v>
      </c>
      <c r="E251" s="1">
        <f>FlatBasedDetails[[#This Row],[Total Cases Reported]]-FlatBasedDetails[[#This Row],[Recovered Cases]]-FlatBasedDetails[[#This Row],[Deceased Cases]]</f>
        <v>0</v>
      </c>
    </row>
    <row r="252" spans="1:5" x14ac:dyDescent="0.25">
      <c r="A252">
        <v>251</v>
      </c>
      <c r="B252" s="24">
        <f>COUNTIFS(DetailsTable[Flat No.],FlatBasedDetails[[#This Row],[Flat No]],DetailsTable[Positive Date],"&lt;&gt;")</f>
        <v>0</v>
      </c>
      <c r="C252">
        <f>COUNTIFS(DetailsTable[Flat No.],FlatBasedDetails[[#This Row],[Flat No]],DetailsTable[Recovered Date],"&lt;&gt;")</f>
        <v>0</v>
      </c>
      <c r="D252">
        <f>COUNTIFS(DetailsTable[Flat No.],FlatBasedDetails[[#This Row],[Flat No]],DetailsTable[Deceased Date],"&lt;&gt;")</f>
        <v>0</v>
      </c>
      <c r="E252" s="1">
        <f>FlatBasedDetails[[#This Row],[Total Cases Reported]]-FlatBasedDetails[[#This Row],[Recovered Cases]]-FlatBasedDetails[[#This Row],[Deceased Cases]]</f>
        <v>0</v>
      </c>
    </row>
    <row r="253" spans="1:5" x14ac:dyDescent="0.25">
      <c r="A253">
        <v>252</v>
      </c>
      <c r="B253" s="24">
        <f>COUNTIFS(DetailsTable[Flat No.],FlatBasedDetails[[#This Row],[Flat No]],DetailsTable[Positive Date],"&lt;&gt;")</f>
        <v>0</v>
      </c>
      <c r="C253">
        <f>COUNTIFS(DetailsTable[Flat No.],FlatBasedDetails[[#This Row],[Flat No]],DetailsTable[Recovered Date],"&lt;&gt;")</f>
        <v>0</v>
      </c>
      <c r="D253">
        <f>COUNTIFS(DetailsTable[Flat No.],FlatBasedDetails[[#This Row],[Flat No]],DetailsTable[Deceased Date],"&lt;&gt;")</f>
        <v>0</v>
      </c>
      <c r="E253" s="1">
        <f>FlatBasedDetails[[#This Row],[Total Cases Reported]]-FlatBasedDetails[[#This Row],[Recovered Cases]]-FlatBasedDetails[[#This Row],[Deceased Cases]]</f>
        <v>0</v>
      </c>
    </row>
    <row r="254" spans="1:5" x14ac:dyDescent="0.25">
      <c r="A254">
        <v>253</v>
      </c>
      <c r="B254" s="24">
        <f>COUNTIFS(DetailsTable[Flat No.],FlatBasedDetails[[#This Row],[Flat No]],DetailsTable[Positive Date],"&lt;&gt;")</f>
        <v>0</v>
      </c>
      <c r="C254">
        <f>COUNTIFS(DetailsTable[Flat No.],FlatBasedDetails[[#This Row],[Flat No]],DetailsTable[Recovered Date],"&lt;&gt;")</f>
        <v>0</v>
      </c>
      <c r="D254">
        <f>COUNTIFS(DetailsTable[Flat No.],FlatBasedDetails[[#This Row],[Flat No]],DetailsTable[Deceased Date],"&lt;&gt;")</f>
        <v>0</v>
      </c>
      <c r="E254" s="1">
        <f>FlatBasedDetails[[#This Row],[Total Cases Reported]]-FlatBasedDetails[[#This Row],[Recovered Cases]]-FlatBasedDetails[[#This Row],[Deceased Cases]]</f>
        <v>0</v>
      </c>
    </row>
    <row r="255" spans="1:5" x14ac:dyDescent="0.25">
      <c r="A255">
        <v>254</v>
      </c>
      <c r="B255" s="24">
        <f>COUNTIFS(DetailsTable[Flat No.],FlatBasedDetails[[#This Row],[Flat No]],DetailsTable[Positive Date],"&lt;&gt;")</f>
        <v>0</v>
      </c>
      <c r="C255">
        <f>COUNTIFS(DetailsTable[Flat No.],FlatBasedDetails[[#This Row],[Flat No]],DetailsTable[Recovered Date],"&lt;&gt;")</f>
        <v>0</v>
      </c>
      <c r="D255">
        <f>COUNTIFS(DetailsTable[Flat No.],FlatBasedDetails[[#This Row],[Flat No]],DetailsTable[Deceased Date],"&lt;&gt;")</f>
        <v>0</v>
      </c>
      <c r="E255" s="1">
        <f>FlatBasedDetails[[#This Row],[Total Cases Reported]]-FlatBasedDetails[[#This Row],[Recovered Cases]]-FlatBasedDetails[[#This Row],[Deceased Cases]]</f>
        <v>0</v>
      </c>
    </row>
    <row r="256" spans="1:5" x14ac:dyDescent="0.25">
      <c r="A256">
        <v>255</v>
      </c>
      <c r="B256" s="24">
        <f>COUNTIFS(DetailsTable[Flat No.],FlatBasedDetails[[#This Row],[Flat No]],DetailsTable[Positive Date],"&lt;&gt;")</f>
        <v>0</v>
      </c>
      <c r="C256">
        <f>COUNTIFS(DetailsTable[Flat No.],FlatBasedDetails[[#This Row],[Flat No]],DetailsTable[Recovered Date],"&lt;&gt;")</f>
        <v>0</v>
      </c>
      <c r="D256">
        <f>COUNTIFS(DetailsTable[Flat No.],FlatBasedDetails[[#This Row],[Flat No]],DetailsTable[Deceased Date],"&lt;&gt;")</f>
        <v>0</v>
      </c>
      <c r="E256" s="1">
        <f>FlatBasedDetails[[#This Row],[Total Cases Reported]]-FlatBasedDetails[[#This Row],[Recovered Cases]]-FlatBasedDetails[[#This Row],[Deceased Cases]]</f>
        <v>0</v>
      </c>
    </row>
    <row r="257" spans="1:5" x14ac:dyDescent="0.25">
      <c r="A257">
        <v>256</v>
      </c>
      <c r="B257" s="24">
        <f>COUNTIFS(DetailsTable[Flat No.],FlatBasedDetails[[#This Row],[Flat No]],DetailsTable[Positive Date],"&lt;&gt;")</f>
        <v>0</v>
      </c>
      <c r="C257">
        <f>COUNTIFS(DetailsTable[Flat No.],FlatBasedDetails[[#This Row],[Flat No]],DetailsTable[Recovered Date],"&lt;&gt;")</f>
        <v>0</v>
      </c>
      <c r="D257">
        <f>COUNTIFS(DetailsTable[Flat No.],FlatBasedDetails[[#This Row],[Flat No]],DetailsTable[Deceased Date],"&lt;&gt;")</f>
        <v>0</v>
      </c>
      <c r="E257" s="1">
        <f>FlatBasedDetails[[#This Row],[Total Cases Reported]]-FlatBasedDetails[[#This Row],[Recovered Cases]]-FlatBasedDetails[[#This Row],[Deceased Cases]]</f>
        <v>0</v>
      </c>
    </row>
    <row r="258" spans="1:5" x14ac:dyDescent="0.25">
      <c r="A258">
        <v>257</v>
      </c>
      <c r="B258" s="24">
        <f>COUNTIFS(DetailsTable[Flat No.],FlatBasedDetails[[#This Row],[Flat No]],DetailsTable[Positive Date],"&lt;&gt;")</f>
        <v>0</v>
      </c>
      <c r="C258">
        <f>COUNTIFS(DetailsTable[Flat No.],FlatBasedDetails[[#This Row],[Flat No]],DetailsTable[Recovered Date],"&lt;&gt;")</f>
        <v>0</v>
      </c>
      <c r="D258">
        <f>COUNTIFS(DetailsTable[Flat No.],FlatBasedDetails[[#This Row],[Flat No]],DetailsTable[Deceased Date],"&lt;&gt;")</f>
        <v>0</v>
      </c>
      <c r="E258" s="1">
        <f>FlatBasedDetails[[#This Row],[Total Cases Reported]]-FlatBasedDetails[[#This Row],[Recovered Cases]]-FlatBasedDetails[[#This Row],[Deceased Cases]]</f>
        <v>0</v>
      </c>
    </row>
    <row r="259" spans="1:5" x14ac:dyDescent="0.25">
      <c r="A259">
        <v>258</v>
      </c>
      <c r="B259" s="24">
        <f>COUNTIFS(DetailsTable[Flat No.],FlatBasedDetails[[#This Row],[Flat No]],DetailsTable[Positive Date],"&lt;&gt;")</f>
        <v>0</v>
      </c>
      <c r="C259">
        <f>COUNTIFS(DetailsTable[Flat No.],FlatBasedDetails[[#This Row],[Flat No]],DetailsTable[Recovered Date],"&lt;&gt;")</f>
        <v>0</v>
      </c>
      <c r="D259">
        <f>COUNTIFS(DetailsTable[Flat No.],FlatBasedDetails[[#This Row],[Flat No]],DetailsTable[Deceased Date],"&lt;&gt;")</f>
        <v>0</v>
      </c>
      <c r="E259" s="1">
        <f>FlatBasedDetails[[#This Row],[Total Cases Reported]]-FlatBasedDetails[[#This Row],[Recovered Cases]]-FlatBasedDetails[[#This Row],[Deceased Cases]]</f>
        <v>0</v>
      </c>
    </row>
    <row r="260" spans="1:5" x14ac:dyDescent="0.25">
      <c r="A260">
        <v>259</v>
      </c>
      <c r="B260" s="24">
        <f>COUNTIFS(DetailsTable[Flat No.],FlatBasedDetails[[#This Row],[Flat No]],DetailsTable[Positive Date],"&lt;&gt;")</f>
        <v>0</v>
      </c>
      <c r="C260">
        <f>COUNTIFS(DetailsTable[Flat No.],FlatBasedDetails[[#This Row],[Flat No]],DetailsTable[Recovered Date],"&lt;&gt;")</f>
        <v>0</v>
      </c>
      <c r="D260">
        <f>COUNTIFS(DetailsTable[Flat No.],FlatBasedDetails[[#This Row],[Flat No]],DetailsTable[Deceased Date],"&lt;&gt;")</f>
        <v>0</v>
      </c>
      <c r="E260" s="1">
        <f>FlatBasedDetails[[#This Row],[Total Cases Reported]]-FlatBasedDetails[[#This Row],[Recovered Cases]]-FlatBasedDetails[[#This Row],[Deceased Cases]]</f>
        <v>0</v>
      </c>
    </row>
    <row r="261" spans="1:5" x14ac:dyDescent="0.25">
      <c r="A261">
        <v>260</v>
      </c>
      <c r="B261" s="24">
        <f>COUNTIFS(DetailsTable[Flat No.],FlatBasedDetails[[#This Row],[Flat No]],DetailsTable[Positive Date],"&lt;&gt;")</f>
        <v>0</v>
      </c>
      <c r="C261">
        <f>COUNTIFS(DetailsTable[Flat No.],FlatBasedDetails[[#This Row],[Flat No]],DetailsTable[Recovered Date],"&lt;&gt;")</f>
        <v>0</v>
      </c>
      <c r="D261">
        <f>COUNTIFS(DetailsTable[Flat No.],FlatBasedDetails[[#This Row],[Flat No]],DetailsTable[Deceased Date],"&lt;&gt;")</f>
        <v>0</v>
      </c>
      <c r="E261" s="1">
        <f>FlatBasedDetails[[#This Row],[Total Cases Reported]]-FlatBasedDetails[[#This Row],[Recovered Cases]]-FlatBasedDetails[[#This Row],[Deceased Cases]]</f>
        <v>0</v>
      </c>
    </row>
    <row r="262" spans="1:5" x14ac:dyDescent="0.25">
      <c r="A262">
        <v>261</v>
      </c>
      <c r="B262" s="24">
        <f>COUNTIFS(DetailsTable[Flat No.],FlatBasedDetails[[#This Row],[Flat No]],DetailsTable[Positive Date],"&lt;&gt;")</f>
        <v>0</v>
      </c>
      <c r="C262">
        <f>COUNTIFS(DetailsTable[Flat No.],FlatBasedDetails[[#This Row],[Flat No]],DetailsTable[Recovered Date],"&lt;&gt;")</f>
        <v>0</v>
      </c>
      <c r="D262">
        <f>COUNTIFS(DetailsTable[Flat No.],FlatBasedDetails[[#This Row],[Flat No]],DetailsTable[Deceased Date],"&lt;&gt;")</f>
        <v>0</v>
      </c>
      <c r="E262" s="1">
        <f>FlatBasedDetails[[#This Row],[Total Cases Reported]]-FlatBasedDetails[[#This Row],[Recovered Cases]]-FlatBasedDetails[[#This Row],[Deceased Cases]]</f>
        <v>0</v>
      </c>
    </row>
    <row r="263" spans="1:5" x14ac:dyDescent="0.25">
      <c r="A263">
        <v>262</v>
      </c>
      <c r="B263" s="24">
        <f>COUNTIFS(DetailsTable[Flat No.],FlatBasedDetails[[#This Row],[Flat No]],DetailsTable[Positive Date],"&lt;&gt;")</f>
        <v>0</v>
      </c>
      <c r="C263">
        <f>COUNTIFS(DetailsTable[Flat No.],FlatBasedDetails[[#This Row],[Flat No]],DetailsTable[Recovered Date],"&lt;&gt;")</f>
        <v>0</v>
      </c>
      <c r="D263">
        <f>COUNTIFS(DetailsTable[Flat No.],FlatBasedDetails[[#This Row],[Flat No]],DetailsTable[Deceased Date],"&lt;&gt;")</f>
        <v>0</v>
      </c>
      <c r="E263" s="1">
        <f>FlatBasedDetails[[#This Row],[Total Cases Reported]]-FlatBasedDetails[[#This Row],[Recovered Cases]]-FlatBasedDetails[[#This Row],[Deceased Cases]]</f>
        <v>0</v>
      </c>
    </row>
    <row r="264" spans="1:5" x14ac:dyDescent="0.25">
      <c r="A264">
        <v>263</v>
      </c>
      <c r="B264" s="24">
        <f>COUNTIFS(DetailsTable[Flat No.],FlatBasedDetails[[#This Row],[Flat No]],DetailsTable[Positive Date],"&lt;&gt;")</f>
        <v>0</v>
      </c>
      <c r="C264">
        <f>COUNTIFS(DetailsTable[Flat No.],FlatBasedDetails[[#This Row],[Flat No]],DetailsTable[Recovered Date],"&lt;&gt;")</f>
        <v>0</v>
      </c>
      <c r="D264">
        <f>COUNTIFS(DetailsTable[Flat No.],FlatBasedDetails[[#This Row],[Flat No]],DetailsTable[Deceased Date],"&lt;&gt;")</f>
        <v>0</v>
      </c>
      <c r="E264" s="1">
        <f>FlatBasedDetails[[#This Row],[Total Cases Reported]]-FlatBasedDetails[[#This Row],[Recovered Cases]]-FlatBasedDetails[[#This Row],[Deceased Cases]]</f>
        <v>0</v>
      </c>
    </row>
    <row r="265" spans="1:5" x14ac:dyDescent="0.25">
      <c r="A265">
        <v>264</v>
      </c>
      <c r="B265" s="24">
        <f>COUNTIFS(DetailsTable[Flat No.],FlatBasedDetails[[#This Row],[Flat No]],DetailsTable[Positive Date],"&lt;&gt;")</f>
        <v>0</v>
      </c>
      <c r="C265">
        <f>COUNTIFS(DetailsTable[Flat No.],FlatBasedDetails[[#This Row],[Flat No]],DetailsTable[Recovered Date],"&lt;&gt;")</f>
        <v>0</v>
      </c>
      <c r="D265">
        <f>COUNTIFS(DetailsTable[Flat No.],FlatBasedDetails[[#This Row],[Flat No]],DetailsTable[Deceased Date],"&lt;&gt;")</f>
        <v>0</v>
      </c>
      <c r="E265" s="1">
        <f>FlatBasedDetails[[#This Row],[Total Cases Reported]]-FlatBasedDetails[[#This Row],[Recovered Cases]]-FlatBasedDetails[[#This Row],[Deceased Cases]]</f>
        <v>0</v>
      </c>
    </row>
    <row r="266" spans="1:5" x14ac:dyDescent="0.25">
      <c r="A266">
        <v>265</v>
      </c>
      <c r="B266" s="24">
        <f>COUNTIFS(DetailsTable[Flat No.],FlatBasedDetails[[#This Row],[Flat No]],DetailsTable[Positive Date],"&lt;&gt;")</f>
        <v>0</v>
      </c>
      <c r="C266">
        <f>COUNTIFS(DetailsTable[Flat No.],FlatBasedDetails[[#This Row],[Flat No]],DetailsTable[Recovered Date],"&lt;&gt;")</f>
        <v>0</v>
      </c>
      <c r="D266">
        <f>COUNTIFS(DetailsTable[Flat No.],FlatBasedDetails[[#This Row],[Flat No]],DetailsTable[Deceased Date],"&lt;&gt;")</f>
        <v>0</v>
      </c>
      <c r="E266" s="1">
        <f>FlatBasedDetails[[#This Row],[Total Cases Reported]]-FlatBasedDetails[[#This Row],[Recovered Cases]]-FlatBasedDetails[[#This Row],[Deceased Cases]]</f>
        <v>0</v>
      </c>
    </row>
    <row r="267" spans="1:5" x14ac:dyDescent="0.25">
      <c r="A267">
        <v>266</v>
      </c>
      <c r="B267" s="24">
        <f>COUNTIFS(DetailsTable[Flat No.],FlatBasedDetails[[#This Row],[Flat No]],DetailsTable[Positive Date],"&lt;&gt;")</f>
        <v>0</v>
      </c>
      <c r="C267">
        <f>COUNTIFS(DetailsTable[Flat No.],FlatBasedDetails[[#This Row],[Flat No]],DetailsTable[Recovered Date],"&lt;&gt;")</f>
        <v>0</v>
      </c>
      <c r="D267">
        <f>COUNTIFS(DetailsTable[Flat No.],FlatBasedDetails[[#This Row],[Flat No]],DetailsTable[Deceased Date],"&lt;&gt;")</f>
        <v>0</v>
      </c>
      <c r="E267" s="1">
        <f>FlatBasedDetails[[#This Row],[Total Cases Reported]]-FlatBasedDetails[[#This Row],[Recovered Cases]]-FlatBasedDetails[[#This Row],[Deceased Cases]]</f>
        <v>0</v>
      </c>
    </row>
    <row r="268" spans="1:5" x14ac:dyDescent="0.25">
      <c r="A268">
        <v>267</v>
      </c>
      <c r="B268" s="24">
        <f>COUNTIFS(DetailsTable[Flat No.],FlatBasedDetails[[#This Row],[Flat No]],DetailsTable[Positive Date],"&lt;&gt;")</f>
        <v>0</v>
      </c>
      <c r="C268">
        <f>COUNTIFS(DetailsTable[Flat No.],FlatBasedDetails[[#This Row],[Flat No]],DetailsTable[Recovered Date],"&lt;&gt;")</f>
        <v>0</v>
      </c>
      <c r="D268">
        <f>COUNTIFS(DetailsTable[Flat No.],FlatBasedDetails[[#This Row],[Flat No]],DetailsTable[Deceased Date],"&lt;&gt;")</f>
        <v>0</v>
      </c>
      <c r="E268" s="1">
        <f>FlatBasedDetails[[#This Row],[Total Cases Reported]]-FlatBasedDetails[[#This Row],[Recovered Cases]]-FlatBasedDetails[[#This Row],[Deceased Cases]]</f>
        <v>0</v>
      </c>
    </row>
    <row r="269" spans="1:5" x14ac:dyDescent="0.25">
      <c r="A269">
        <v>268</v>
      </c>
      <c r="B269" s="24">
        <f>COUNTIFS(DetailsTable[Flat No.],FlatBasedDetails[[#This Row],[Flat No]],DetailsTable[Positive Date],"&lt;&gt;")</f>
        <v>0</v>
      </c>
      <c r="C269">
        <f>COUNTIFS(DetailsTable[Flat No.],FlatBasedDetails[[#This Row],[Flat No]],DetailsTable[Recovered Date],"&lt;&gt;")</f>
        <v>0</v>
      </c>
      <c r="D269">
        <f>COUNTIFS(DetailsTable[Flat No.],FlatBasedDetails[[#This Row],[Flat No]],DetailsTable[Deceased Date],"&lt;&gt;")</f>
        <v>0</v>
      </c>
      <c r="E269" s="1">
        <f>FlatBasedDetails[[#This Row],[Total Cases Reported]]-FlatBasedDetails[[#This Row],[Recovered Cases]]-FlatBasedDetails[[#This Row],[Deceased Cases]]</f>
        <v>0</v>
      </c>
    </row>
    <row r="270" spans="1:5" x14ac:dyDescent="0.25">
      <c r="A270">
        <v>269</v>
      </c>
      <c r="B270" s="24">
        <f>COUNTIFS(DetailsTable[Flat No.],FlatBasedDetails[[#This Row],[Flat No]],DetailsTable[Positive Date],"&lt;&gt;")</f>
        <v>0</v>
      </c>
      <c r="C270">
        <f>COUNTIFS(DetailsTable[Flat No.],FlatBasedDetails[[#This Row],[Flat No]],DetailsTable[Recovered Date],"&lt;&gt;")</f>
        <v>0</v>
      </c>
      <c r="D270">
        <f>COUNTIFS(DetailsTable[Flat No.],FlatBasedDetails[[#This Row],[Flat No]],DetailsTable[Deceased Date],"&lt;&gt;")</f>
        <v>0</v>
      </c>
      <c r="E270" s="1">
        <f>FlatBasedDetails[[#This Row],[Total Cases Reported]]-FlatBasedDetails[[#This Row],[Recovered Cases]]-FlatBasedDetails[[#This Row],[Deceased Cases]]</f>
        <v>0</v>
      </c>
    </row>
    <row r="271" spans="1:5" x14ac:dyDescent="0.25">
      <c r="A271">
        <v>270</v>
      </c>
      <c r="B271" s="24">
        <f>COUNTIFS(DetailsTable[Flat No.],FlatBasedDetails[[#This Row],[Flat No]],DetailsTable[Positive Date],"&lt;&gt;")</f>
        <v>0</v>
      </c>
      <c r="C271">
        <f>COUNTIFS(DetailsTable[Flat No.],FlatBasedDetails[[#This Row],[Flat No]],DetailsTable[Recovered Date],"&lt;&gt;")</f>
        <v>0</v>
      </c>
      <c r="D271">
        <f>COUNTIFS(DetailsTable[Flat No.],FlatBasedDetails[[#This Row],[Flat No]],DetailsTable[Deceased Date],"&lt;&gt;")</f>
        <v>0</v>
      </c>
      <c r="E271" s="1">
        <f>FlatBasedDetails[[#This Row],[Total Cases Reported]]-FlatBasedDetails[[#This Row],[Recovered Cases]]-FlatBasedDetails[[#This Row],[Deceased Cases]]</f>
        <v>0</v>
      </c>
    </row>
    <row r="272" spans="1:5" x14ac:dyDescent="0.25">
      <c r="A272">
        <v>271</v>
      </c>
      <c r="B272" s="24">
        <f>COUNTIFS(DetailsTable[Flat No.],FlatBasedDetails[[#This Row],[Flat No]],DetailsTable[Positive Date],"&lt;&gt;")</f>
        <v>0</v>
      </c>
      <c r="C272">
        <f>COUNTIFS(DetailsTable[Flat No.],FlatBasedDetails[[#This Row],[Flat No]],DetailsTable[Recovered Date],"&lt;&gt;")</f>
        <v>0</v>
      </c>
      <c r="D272">
        <f>COUNTIFS(DetailsTable[Flat No.],FlatBasedDetails[[#This Row],[Flat No]],DetailsTable[Deceased Date],"&lt;&gt;")</f>
        <v>0</v>
      </c>
      <c r="E272" s="1">
        <f>FlatBasedDetails[[#This Row],[Total Cases Reported]]-FlatBasedDetails[[#This Row],[Recovered Cases]]-FlatBasedDetails[[#This Row],[Deceased Cases]]</f>
        <v>0</v>
      </c>
    </row>
    <row r="273" spans="1:5" x14ac:dyDescent="0.25">
      <c r="A273">
        <v>272</v>
      </c>
      <c r="B273" s="24">
        <f>COUNTIFS(DetailsTable[Flat No.],FlatBasedDetails[[#This Row],[Flat No]],DetailsTable[Positive Date],"&lt;&gt;")</f>
        <v>0</v>
      </c>
      <c r="C273">
        <f>COUNTIFS(DetailsTable[Flat No.],FlatBasedDetails[[#This Row],[Flat No]],DetailsTable[Recovered Date],"&lt;&gt;")</f>
        <v>0</v>
      </c>
      <c r="D273">
        <f>COUNTIFS(DetailsTable[Flat No.],FlatBasedDetails[[#This Row],[Flat No]],DetailsTable[Deceased Date],"&lt;&gt;")</f>
        <v>0</v>
      </c>
      <c r="E273" s="1">
        <f>FlatBasedDetails[[#This Row],[Total Cases Reported]]-FlatBasedDetails[[#This Row],[Recovered Cases]]-FlatBasedDetails[[#This Row],[Deceased Cases]]</f>
        <v>0</v>
      </c>
    </row>
    <row r="274" spans="1:5" x14ac:dyDescent="0.25">
      <c r="A274">
        <v>273</v>
      </c>
      <c r="B274" s="24">
        <f>COUNTIFS(DetailsTable[Flat No.],FlatBasedDetails[[#This Row],[Flat No]],DetailsTable[Positive Date],"&lt;&gt;")</f>
        <v>0</v>
      </c>
      <c r="C274">
        <f>COUNTIFS(DetailsTable[Flat No.],FlatBasedDetails[[#This Row],[Flat No]],DetailsTable[Recovered Date],"&lt;&gt;")</f>
        <v>0</v>
      </c>
      <c r="D274">
        <f>COUNTIFS(DetailsTable[Flat No.],FlatBasedDetails[[#This Row],[Flat No]],DetailsTable[Deceased Date],"&lt;&gt;")</f>
        <v>0</v>
      </c>
      <c r="E274" s="1">
        <f>FlatBasedDetails[[#This Row],[Total Cases Reported]]-FlatBasedDetails[[#This Row],[Recovered Cases]]-FlatBasedDetails[[#This Row],[Deceased Cases]]</f>
        <v>0</v>
      </c>
    </row>
    <row r="275" spans="1:5" x14ac:dyDescent="0.25">
      <c r="A275">
        <v>274</v>
      </c>
      <c r="B275" s="24">
        <f>COUNTIFS(DetailsTable[Flat No.],FlatBasedDetails[[#This Row],[Flat No]],DetailsTable[Positive Date],"&lt;&gt;")</f>
        <v>0</v>
      </c>
      <c r="C275">
        <f>COUNTIFS(DetailsTable[Flat No.],FlatBasedDetails[[#This Row],[Flat No]],DetailsTable[Recovered Date],"&lt;&gt;")</f>
        <v>0</v>
      </c>
      <c r="D275">
        <f>COUNTIFS(DetailsTable[Flat No.],FlatBasedDetails[[#This Row],[Flat No]],DetailsTable[Deceased Date],"&lt;&gt;")</f>
        <v>0</v>
      </c>
      <c r="E275" s="1">
        <f>FlatBasedDetails[[#This Row],[Total Cases Reported]]-FlatBasedDetails[[#This Row],[Recovered Cases]]-FlatBasedDetails[[#This Row],[Deceased Cases]]</f>
        <v>0</v>
      </c>
    </row>
    <row r="276" spans="1:5" x14ac:dyDescent="0.25">
      <c r="A276">
        <v>275</v>
      </c>
      <c r="B276" s="24">
        <f>COUNTIFS(DetailsTable[Flat No.],FlatBasedDetails[[#This Row],[Flat No]],DetailsTable[Positive Date],"&lt;&gt;")</f>
        <v>0</v>
      </c>
      <c r="C276">
        <f>COUNTIFS(DetailsTable[Flat No.],FlatBasedDetails[[#This Row],[Flat No]],DetailsTable[Recovered Date],"&lt;&gt;")</f>
        <v>0</v>
      </c>
      <c r="D276">
        <f>COUNTIFS(DetailsTable[Flat No.],FlatBasedDetails[[#This Row],[Flat No]],DetailsTable[Deceased Date],"&lt;&gt;")</f>
        <v>0</v>
      </c>
      <c r="E276" s="1">
        <f>FlatBasedDetails[[#This Row],[Total Cases Reported]]-FlatBasedDetails[[#This Row],[Recovered Cases]]-FlatBasedDetails[[#This Row],[Deceased Cases]]</f>
        <v>0</v>
      </c>
    </row>
    <row r="277" spans="1:5" x14ac:dyDescent="0.25">
      <c r="A277">
        <v>276</v>
      </c>
      <c r="B277" s="24">
        <f>COUNTIFS(DetailsTable[Flat No.],FlatBasedDetails[[#This Row],[Flat No]],DetailsTable[Positive Date],"&lt;&gt;")</f>
        <v>0</v>
      </c>
      <c r="C277">
        <f>COUNTIFS(DetailsTable[Flat No.],FlatBasedDetails[[#This Row],[Flat No]],DetailsTable[Recovered Date],"&lt;&gt;")</f>
        <v>0</v>
      </c>
      <c r="D277">
        <f>COUNTIFS(DetailsTable[Flat No.],FlatBasedDetails[[#This Row],[Flat No]],DetailsTable[Deceased Date],"&lt;&gt;")</f>
        <v>0</v>
      </c>
      <c r="E277" s="1">
        <f>FlatBasedDetails[[#This Row],[Total Cases Reported]]-FlatBasedDetails[[#This Row],[Recovered Cases]]-FlatBasedDetails[[#This Row],[Deceased Cases]]</f>
        <v>0</v>
      </c>
    </row>
    <row r="278" spans="1:5" x14ac:dyDescent="0.25">
      <c r="A278">
        <v>277</v>
      </c>
      <c r="B278" s="24">
        <f>COUNTIFS(DetailsTable[Flat No.],FlatBasedDetails[[#This Row],[Flat No]],DetailsTable[Positive Date],"&lt;&gt;")</f>
        <v>0</v>
      </c>
      <c r="C278">
        <f>COUNTIFS(DetailsTable[Flat No.],FlatBasedDetails[[#This Row],[Flat No]],DetailsTable[Recovered Date],"&lt;&gt;")</f>
        <v>0</v>
      </c>
      <c r="D278">
        <f>COUNTIFS(DetailsTable[Flat No.],FlatBasedDetails[[#This Row],[Flat No]],DetailsTable[Deceased Date],"&lt;&gt;")</f>
        <v>0</v>
      </c>
      <c r="E278" s="1">
        <f>FlatBasedDetails[[#This Row],[Total Cases Reported]]-FlatBasedDetails[[#This Row],[Recovered Cases]]-FlatBasedDetails[[#This Row],[Deceased Cases]]</f>
        <v>0</v>
      </c>
    </row>
    <row r="279" spans="1:5" x14ac:dyDescent="0.25">
      <c r="A279">
        <v>278</v>
      </c>
      <c r="B279" s="24">
        <f>COUNTIFS(DetailsTable[Flat No.],FlatBasedDetails[[#This Row],[Flat No]],DetailsTable[Positive Date],"&lt;&gt;")</f>
        <v>0</v>
      </c>
      <c r="C279">
        <f>COUNTIFS(DetailsTable[Flat No.],FlatBasedDetails[[#This Row],[Flat No]],DetailsTable[Recovered Date],"&lt;&gt;")</f>
        <v>0</v>
      </c>
      <c r="D279">
        <f>COUNTIFS(DetailsTable[Flat No.],FlatBasedDetails[[#This Row],[Flat No]],DetailsTable[Deceased Date],"&lt;&gt;")</f>
        <v>0</v>
      </c>
      <c r="E279" s="1">
        <f>FlatBasedDetails[[#This Row],[Total Cases Reported]]-FlatBasedDetails[[#This Row],[Recovered Cases]]-FlatBasedDetails[[#This Row],[Deceased Cases]]</f>
        <v>0</v>
      </c>
    </row>
    <row r="280" spans="1:5" x14ac:dyDescent="0.25">
      <c r="A280">
        <v>279</v>
      </c>
      <c r="B280" s="24">
        <f>COUNTIFS(DetailsTable[Flat No.],FlatBasedDetails[[#This Row],[Flat No]],DetailsTable[Positive Date],"&lt;&gt;")</f>
        <v>0</v>
      </c>
      <c r="C280">
        <f>COUNTIFS(DetailsTable[Flat No.],FlatBasedDetails[[#This Row],[Flat No]],DetailsTable[Recovered Date],"&lt;&gt;")</f>
        <v>0</v>
      </c>
      <c r="D280">
        <f>COUNTIFS(DetailsTable[Flat No.],FlatBasedDetails[[#This Row],[Flat No]],DetailsTable[Deceased Date],"&lt;&gt;")</f>
        <v>0</v>
      </c>
      <c r="E280" s="1">
        <f>FlatBasedDetails[[#This Row],[Total Cases Reported]]-FlatBasedDetails[[#This Row],[Recovered Cases]]-FlatBasedDetails[[#This Row],[Deceased Cases]]</f>
        <v>0</v>
      </c>
    </row>
    <row r="281" spans="1:5" x14ac:dyDescent="0.25">
      <c r="A281">
        <v>280</v>
      </c>
      <c r="B281" s="24">
        <f>COUNTIFS(DetailsTable[Flat No.],FlatBasedDetails[[#This Row],[Flat No]],DetailsTable[Positive Date],"&lt;&gt;")</f>
        <v>0</v>
      </c>
      <c r="C281">
        <f>COUNTIFS(DetailsTable[Flat No.],FlatBasedDetails[[#This Row],[Flat No]],DetailsTable[Recovered Date],"&lt;&gt;")</f>
        <v>0</v>
      </c>
      <c r="D281">
        <f>COUNTIFS(DetailsTable[Flat No.],FlatBasedDetails[[#This Row],[Flat No]],DetailsTable[Deceased Date],"&lt;&gt;")</f>
        <v>0</v>
      </c>
      <c r="E281" s="1">
        <f>FlatBasedDetails[[#This Row],[Total Cases Reported]]-FlatBasedDetails[[#This Row],[Recovered Cases]]-FlatBasedDetails[[#This Row],[Deceased Cases]]</f>
        <v>0</v>
      </c>
    </row>
    <row r="282" spans="1:5" x14ac:dyDescent="0.25">
      <c r="A282">
        <v>281</v>
      </c>
      <c r="B282" s="24">
        <f>COUNTIFS(DetailsTable[Flat No.],FlatBasedDetails[[#This Row],[Flat No]],DetailsTable[Positive Date],"&lt;&gt;")</f>
        <v>0</v>
      </c>
      <c r="C282">
        <f>COUNTIFS(DetailsTable[Flat No.],FlatBasedDetails[[#This Row],[Flat No]],DetailsTable[Recovered Date],"&lt;&gt;")</f>
        <v>0</v>
      </c>
      <c r="D282">
        <f>COUNTIFS(DetailsTable[Flat No.],FlatBasedDetails[[#This Row],[Flat No]],DetailsTable[Deceased Date],"&lt;&gt;")</f>
        <v>0</v>
      </c>
      <c r="E282" s="1">
        <f>FlatBasedDetails[[#This Row],[Total Cases Reported]]-FlatBasedDetails[[#This Row],[Recovered Cases]]-FlatBasedDetails[[#This Row],[Deceased Cases]]</f>
        <v>0</v>
      </c>
    </row>
    <row r="283" spans="1:5" x14ac:dyDescent="0.25">
      <c r="A283">
        <v>282</v>
      </c>
      <c r="B283" s="24">
        <f>COUNTIFS(DetailsTable[Flat No.],FlatBasedDetails[[#This Row],[Flat No]],DetailsTable[Positive Date],"&lt;&gt;")</f>
        <v>0</v>
      </c>
      <c r="C283">
        <f>COUNTIFS(DetailsTable[Flat No.],FlatBasedDetails[[#This Row],[Flat No]],DetailsTable[Recovered Date],"&lt;&gt;")</f>
        <v>0</v>
      </c>
      <c r="D283">
        <f>COUNTIFS(DetailsTable[Flat No.],FlatBasedDetails[[#This Row],[Flat No]],DetailsTable[Deceased Date],"&lt;&gt;")</f>
        <v>0</v>
      </c>
      <c r="E283" s="1">
        <f>FlatBasedDetails[[#This Row],[Total Cases Reported]]-FlatBasedDetails[[#This Row],[Recovered Cases]]-FlatBasedDetails[[#This Row],[Deceased Cases]]</f>
        <v>0</v>
      </c>
    </row>
    <row r="284" spans="1:5" x14ac:dyDescent="0.25">
      <c r="A284">
        <v>283</v>
      </c>
      <c r="B284" s="24">
        <f>COUNTIFS(DetailsTable[Flat No.],FlatBasedDetails[[#This Row],[Flat No]],DetailsTable[Positive Date],"&lt;&gt;")</f>
        <v>0</v>
      </c>
      <c r="C284">
        <f>COUNTIFS(DetailsTable[Flat No.],FlatBasedDetails[[#This Row],[Flat No]],DetailsTable[Recovered Date],"&lt;&gt;")</f>
        <v>0</v>
      </c>
      <c r="D284">
        <f>COUNTIFS(DetailsTable[Flat No.],FlatBasedDetails[[#This Row],[Flat No]],DetailsTable[Deceased Date],"&lt;&gt;")</f>
        <v>0</v>
      </c>
      <c r="E284" s="1">
        <f>FlatBasedDetails[[#This Row],[Total Cases Reported]]-FlatBasedDetails[[#This Row],[Recovered Cases]]-FlatBasedDetails[[#This Row],[Deceased Cases]]</f>
        <v>0</v>
      </c>
    </row>
    <row r="285" spans="1:5" x14ac:dyDescent="0.25">
      <c r="A285">
        <v>284</v>
      </c>
      <c r="B285" s="24">
        <f>COUNTIFS(DetailsTable[Flat No.],FlatBasedDetails[[#This Row],[Flat No]],DetailsTable[Positive Date],"&lt;&gt;")</f>
        <v>0</v>
      </c>
      <c r="C285">
        <f>COUNTIFS(DetailsTable[Flat No.],FlatBasedDetails[[#This Row],[Flat No]],DetailsTable[Recovered Date],"&lt;&gt;")</f>
        <v>0</v>
      </c>
      <c r="D285">
        <f>COUNTIFS(DetailsTable[Flat No.],FlatBasedDetails[[#This Row],[Flat No]],DetailsTable[Deceased Date],"&lt;&gt;")</f>
        <v>0</v>
      </c>
      <c r="E285" s="1">
        <f>FlatBasedDetails[[#This Row],[Total Cases Reported]]-FlatBasedDetails[[#This Row],[Recovered Cases]]-FlatBasedDetails[[#This Row],[Deceased Cases]]</f>
        <v>0</v>
      </c>
    </row>
    <row r="286" spans="1:5" x14ac:dyDescent="0.25">
      <c r="A286">
        <v>285</v>
      </c>
      <c r="B286" s="24">
        <f>COUNTIFS(DetailsTable[Flat No.],FlatBasedDetails[[#This Row],[Flat No]],DetailsTable[Positive Date],"&lt;&gt;")</f>
        <v>0</v>
      </c>
      <c r="C286">
        <f>COUNTIFS(DetailsTable[Flat No.],FlatBasedDetails[[#This Row],[Flat No]],DetailsTable[Recovered Date],"&lt;&gt;")</f>
        <v>0</v>
      </c>
      <c r="D286">
        <f>COUNTIFS(DetailsTable[Flat No.],FlatBasedDetails[[#This Row],[Flat No]],DetailsTable[Deceased Date],"&lt;&gt;")</f>
        <v>0</v>
      </c>
      <c r="E286" s="1">
        <f>FlatBasedDetails[[#This Row],[Total Cases Reported]]-FlatBasedDetails[[#This Row],[Recovered Cases]]-FlatBasedDetails[[#This Row],[Deceased Cases]]</f>
        <v>0</v>
      </c>
    </row>
    <row r="287" spans="1:5" x14ac:dyDescent="0.25">
      <c r="A287">
        <v>286</v>
      </c>
      <c r="B287" s="24">
        <f>COUNTIFS(DetailsTable[Flat No.],FlatBasedDetails[[#This Row],[Flat No]],DetailsTable[Positive Date],"&lt;&gt;")</f>
        <v>0</v>
      </c>
      <c r="C287">
        <f>COUNTIFS(DetailsTable[Flat No.],FlatBasedDetails[[#This Row],[Flat No]],DetailsTable[Recovered Date],"&lt;&gt;")</f>
        <v>0</v>
      </c>
      <c r="D287">
        <f>COUNTIFS(DetailsTable[Flat No.],FlatBasedDetails[[#This Row],[Flat No]],DetailsTable[Deceased Date],"&lt;&gt;")</f>
        <v>0</v>
      </c>
      <c r="E287" s="1">
        <f>FlatBasedDetails[[#This Row],[Total Cases Reported]]-FlatBasedDetails[[#This Row],[Recovered Cases]]-FlatBasedDetails[[#This Row],[Deceased Cases]]</f>
        <v>0</v>
      </c>
    </row>
    <row r="288" spans="1:5" x14ac:dyDescent="0.25">
      <c r="A288">
        <v>287</v>
      </c>
      <c r="B288" s="24">
        <f>COUNTIFS(DetailsTable[Flat No.],FlatBasedDetails[[#This Row],[Flat No]],DetailsTable[Positive Date],"&lt;&gt;")</f>
        <v>0</v>
      </c>
      <c r="C288">
        <f>COUNTIFS(DetailsTable[Flat No.],FlatBasedDetails[[#This Row],[Flat No]],DetailsTable[Recovered Date],"&lt;&gt;")</f>
        <v>0</v>
      </c>
      <c r="D288">
        <f>COUNTIFS(DetailsTable[Flat No.],FlatBasedDetails[[#This Row],[Flat No]],DetailsTable[Deceased Date],"&lt;&gt;")</f>
        <v>0</v>
      </c>
      <c r="E288" s="1">
        <f>FlatBasedDetails[[#This Row],[Total Cases Reported]]-FlatBasedDetails[[#This Row],[Recovered Cases]]-FlatBasedDetails[[#This Row],[Deceased Cases]]</f>
        <v>0</v>
      </c>
    </row>
    <row r="289" spans="1:5" x14ac:dyDescent="0.25">
      <c r="A289">
        <v>288</v>
      </c>
      <c r="B289" s="24">
        <f>COUNTIFS(DetailsTable[Flat No.],FlatBasedDetails[[#This Row],[Flat No]],DetailsTable[Positive Date],"&lt;&gt;")</f>
        <v>0</v>
      </c>
      <c r="C289">
        <f>COUNTIFS(DetailsTable[Flat No.],FlatBasedDetails[[#This Row],[Flat No]],DetailsTable[Recovered Date],"&lt;&gt;")</f>
        <v>0</v>
      </c>
      <c r="D289">
        <f>COUNTIFS(DetailsTable[Flat No.],FlatBasedDetails[[#This Row],[Flat No]],DetailsTable[Deceased Date],"&lt;&gt;")</f>
        <v>0</v>
      </c>
      <c r="E289" s="1">
        <f>FlatBasedDetails[[#This Row],[Total Cases Reported]]-FlatBasedDetails[[#This Row],[Recovered Cases]]-FlatBasedDetails[[#This Row],[Deceased Cases]]</f>
        <v>0</v>
      </c>
    </row>
    <row r="290" spans="1:5" x14ac:dyDescent="0.25">
      <c r="A290">
        <v>289</v>
      </c>
      <c r="B290" s="24">
        <f>COUNTIFS(DetailsTable[Flat No.],FlatBasedDetails[[#This Row],[Flat No]],DetailsTable[Positive Date],"&lt;&gt;")</f>
        <v>0</v>
      </c>
      <c r="C290">
        <f>COUNTIFS(DetailsTable[Flat No.],FlatBasedDetails[[#This Row],[Flat No]],DetailsTable[Recovered Date],"&lt;&gt;")</f>
        <v>0</v>
      </c>
      <c r="D290">
        <f>COUNTIFS(DetailsTable[Flat No.],FlatBasedDetails[[#This Row],[Flat No]],DetailsTable[Deceased Date],"&lt;&gt;")</f>
        <v>0</v>
      </c>
      <c r="E290" s="1">
        <f>FlatBasedDetails[[#This Row],[Total Cases Reported]]-FlatBasedDetails[[#This Row],[Recovered Cases]]-FlatBasedDetails[[#This Row],[Deceased Cases]]</f>
        <v>0</v>
      </c>
    </row>
    <row r="291" spans="1:5" x14ac:dyDescent="0.25">
      <c r="A291">
        <v>290</v>
      </c>
      <c r="B291" s="24">
        <f>COUNTIFS(DetailsTable[Flat No.],FlatBasedDetails[[#This Row],[Flat No]],DetailsTable[Positive Date],"&lt;&gt;")</f>
        <v>0</v>
      </c>
      <c r="C291">
        <f>COUNTIFS(DetailsTable[Flat No.],FlatBasedDetails[[#This Row],[Flat No]],DetailsTable[Recovered Date],"&lt;&gt;")</f>
        <v>0</v>
      </c>
      <c r="D291">
        <f>COUNTIFS(DetailsTable[Flat No.],FlatBasedDetails[[#This Row],[Flat No]],DetailsTable[Deceased Date],"&lt;&gt;")</f>
        <v>0</v>
      </c>
      <c r="E291" s="1">
        <f>FlatBasedDetails[[#This Row],[Total Cases Reported]]-FlatBasedDetails[[#This Row],[Recovered Cases]]-FlatBasedDetails[[#This Row],[Deceased Cases]]</f>
        <v>0</v>
      </c>
    </row>
    <row r="292" spans="1:5" x14ac:dyDescent="0.25">
      <c r="A292">
        <v>291</v>
      </c>
      <c r="B292" s="24">
        <f>COUNTIFS(DetailsTable[Flat No.],FlatBasedDetails[[#This Row],[Flat No]],DetailsTable[Positive Date],"&lt;&gt;")</f>
        <v>0</v>
      </c>
      <c r="C292">
        <f>COUNTIFS(DetailsTable[Flat No.],FlatBasedDetails[[#This Row],[Flat No]],DetailsTable[Recovered Date],"&lt;&gt;")</f>
        <v>0</v>
      </c>
      <c r="D292">
        <f>COUNTIFS(DetailsTable[Flat No.],FlatBasedDetails[[#This Row],[Flat No]],DetailsTable[Deceased Date],"&lt;&gt;")</f>
        <v>0</v>
      </c>
      <c r="E292" s="1">
        <f>FlatBasedDetails[[#This Row],[Total Cases Reported]]-FlatBasedDetails[[#This Row],[Recovered Cases]]-FlatBasedDetails[[#This Row],[Deceased Cases]]</f>
        <v>0</v>
      </c>
    </row>
    <row r="293" spans="1:5" x14ac:dyDescent="0.25">
      <c r="A293">
        <v>292</v>
      </c>
      <c r="B293" s="24">
        <f>COUNTIFS(DetailsTable[Flat No.],FlatBasedDetails[[#This Row],[Flat No]],DetailsTable[Positive Date],"&lt;&gt;")</f>
        <v>0</v>
      </c>
      <c r="C293">
        <f>COUNTIFS(DetailsTable[Flat No.],FlatBasedDetails[[#This Row],[Flat No]],DetailsTable[Recovered Date],"&lt;&gt;")</f>
        <v>0</v>
      </c>
      <c r="D293">
        <f>COUNTIFS(DetailsTable[Flat No.],FlatBasedDetails[[#This Row],[Flat No]],DetailsTable[Deceased Date],"&lt;&gt;")</f>
        <v>0</v>
      </c>
      <c r="E293" s="1">
        <f>FlatBasedDetails[[#This Row],[Total Cases Reported]]-FlatBasedDetails[[#This Row],[Recovered Cases]]-FlatBasedDetails[[#This Row],[Deceased Cases]]</f>
        <v>0</v>
      </c>
    </row>
    <row r="294" spans="1:5" x14ac:dyDescent="0.25">
      <c r="A294">
        <v>293</v>
      </c>
      <c r="B294" s="24">
        <f>COUNTIFS(DetailsTable[Flat No.],FlatBasedDetails[[#This Row],[Flat No]],DetailsTable[Positive Date],"&lt;&gt;")</f>
        <v>0</v>
      </c>
      <c r="C294">
        <f>COUNTIFS(DetailsTable[Flat No.],FlatBasedDetails[[#This Row],[Flat No]],DetailsTable[Recovered Date],"&lt;&gt;")</f>
        <v>0</v>
      </c>
      <c r="D294">
        <f>COUNTIFS(DetailsTable[Flat No.],FlatBasedDetails[[#This Row],[Flat No]],DetailsTable[Deceased Date],"&lt;&gt;")</f>
        <v>0</v>
      </c>
      <c r="E294" s="1">
        <f>FlatBasedDetails[[#This Row],[Total Cases Reported]]-FlatBasedDetails[[#This Row],[Recovered Cases]]-FlatBasedDetails[[#This Row],[Deceased Cases]]</f>
        <v>0</v>
      </c>
    </row>
    <row r="295" spans="1:5" x14ac:dyDescent="0.25">
      <c r="A295">
        <v>294</v>
      </c>
      <c r="B295" s="24">
        <f>COUNTIFS(DetailsTable[Flat No.],FlatBasedDetails[[#This Row],[Flat No]],DetailsTable[Positive Date],"&lt;&gt;")</f>
        <v>0</v>
      </c>
      <c r="C295">
        <f>COUNTIFS(DetailsTable[Flat No.],FlatBasedDetails[[#This Row],[Flat No]],DetailsTable[Recovered Date],"&lt;&gt;")</f>
        <v>0</v>
      </c>
      <c r="D295">
        <f>COUNTIFS(DetailsTable[Flat No.],FlatBasedDetails[[#This Row],[Flat No]],DetailsTable[Deceased Date],"&lt;&gt;")</f>
        <v>0</v>
      </c>
      <c r="E295" s="1">
        <f>FlatBasedDetails[[#This Row],[Total Cases Reported]]-FlatBasedDetails[[#This Row],[Recovered Cases]]-FlatBasedDetails[[#This Row],[Deceased Cases]]</f>
        <v>0</v>
      </c>
    </row>
    <row r="296" spans="1:5" x14ac:dyDescent="0.25">
      <c r="A296">
        <v>295</v>
      </c>
      <c r="B296" s="24">
        <f>COUNTIFS(DetailsTable[Flat No.],FlatBasedDetails[[#This Row],[Flat No]],DetailsTable[Positive Date],"&lt;&gt;")</f>
        <v>0</v>
      </c>
      <c r="C296">
        <f>COUNTIFS(DetailsTable[Flat No.],FlatBasedDetails[[#This Row],[Flat No]],DetailsTable[Recovered Date],"&lt;&gt;")</f>
        <v>0</v>
      </c>
      <c r="D296">
        <f>COUNTIFS(DetailsTable[Flat No.],FlatBasedDetails[[#This Row],[Flat No]],DetailsTable[Deceased Date],"&lt;&gt;")</f>
        <v>0</v>
      </c>
      <c r="E296" s="1">
        <f>FlatBasedDetails[[#This Row],[Total Cases Reported]]-FlatBasedDetails[[#This Row],[Recovered Cases]]-FlatBasedDetails[[#This Row],[Deceased Cases]]</f>
        <v>0</v>
      </c>
    </row>
    <row r="297" spans="1:5" x14ac:dyDescent="0.25">
      <c r="A297">
        <v>296</v>
      </c>
      <c r="B297" s="24">
        <f>COUNTIFS(DetailsTable[Flat No.],FlatBasedDetails[[#This Row],[Flat No]],DetailsTable[Positive Date],"&lt;&gt;")</f>
        <v>0</v>
      </c>
      <c r="C297">
        <f>COUNTIFS(DetailsTable[Flat No.],FlatBasedDetails[[#This Row],[Flat No]],DetailsTable[Recovered Date],"&lt;&gt;")</f>
        <v>0</v>
      </c>
      <c r="D297">
        <f>COUNTIFS(DetailsTable[Flat No.],FlatBasedDetails[[#This Row],[Flat No]],DetailsTable[Deceased Date],"&lt;&gt;")</f>
        <v>0</v>
      </c>
      <c r="E297" s="1">
        <f>FlatBasedDetails[[#This Row],[Total Cases Reported]]-FlatBasedDetails[[#This Row],[Recovered Cases]]-FlatBasedDetails[[#This Row],[Deceased Cases]]</f>
        <v>0</v>
      </c>
    </row>
    <row r="298" spans="1:5" x14ac:dyDescent="0.25">
      <c r="A298">
        <v>297</v>
      </c>
      <c r="B298" s="24">
        <f>COUNTIFS(DetailsTable[Flat No.],FlatBasedDetails[[#This Row],[Flat No]],DetailsTable[Positive Date],"&lt;&gt;")</f>
        <v>0</v>
      </c>
      <c r="C298">
        <f>COUNTIFS(DetailsTable[Flat No.],FlatBasedDetails[[#This Row],[Flat No]],DetailsTable[Recovered Date],"&lt;&gt;")</f>
        <v>0</v>
      </c>
      <c r="D298">
        <f>COUNTIFS(DetailsTable[Flat No.],FlatBasedDetails[[#This Row],[Flat No]],DetailsTable[Deceased Date],"&lt;&gt;")</f>
        <v>0</v>
      </c>
      <c r="E298" s="1">
        <f>FlatBasedDetails[[#This Row],[Total Cases Reported]]-FlatBasedDetails[[#This Row],[Recovered Cases]]-FlatBasedDetails[[#This Row],[Deceased Cases]]</f>
        <v>0</v>
      </c>
    </row>
    <row r="299" spans="1:5" x14ac:dyDescent="0.25">
      <c r="A299">
        <v>298</v>
      </c>
      <c r="B299" s="24">
        <f>COUNTIFS(DetailsTable[Flat No.],FlatBasedDetails[[#This Row],[Flat No]],DetailsTable[Positive Date],"&lt;&gt;")</f>
        <v>0</v>
      </c>
      <c r="C299">
        <f>COUNTIFS(DetailsTable[Flat No.],FlatBasedDetails[[#This Row],[Flat No]],DetailsTable[Recovered Date],"&lt;&gt;")</f>
        <v>0</v>
      </c>
      <c r="D299">
        <f>COUNTIFS(DetailsTable[Flat No.],FlatBasedDetails[[#This Row],[Flat No]],DetailsTable[Deceased Date],"&lt;&gt;")</f>
        <v>0</v>
      </c>
      <c r="E299" s="1">
        <f>FlatBasedDetails[[#This Row],[Total Cases Reported]]-FlatBasedDetails[[#This Row],[Recovered Cases]]-FlatBasedDetails[[#This Row],[Deceased Cases]]</f>
        <v>0</v>
      </c>
    </row>
    <row r="300" spans="1:5" x14ac:dyDescent="0.25">
      <c r="A300">
        <v>299</v>
      </c>
      <c r="B300" s="24">
        <f>COUNTIFS(DetailsTable[Flat No.],FlatBasedDetails[[#This Row],[Flat No]],DetailsTable[Positive Date],"&lt;&gt;")</f>
        <v>0</v>
      </c>
      <c r="C300">
        <f>COUNTIFS(DetailsTable[Flat No.],FlatBasedDetails[[#This Row],[Flat No]],DetailsTable[Recovered Date],"&lt;&gt;")</f>
        <v>0</v>
      </c>
      <c r="D300">
        <f>COUNTIFS(DetailsTable[Flat No.],FlatBasedDetails[[#This Row],[Flat No]],DetailsTable[Deceased Date],"&lt;&gt;")</f>
        <v>0</v>
      </c>
      <c r="E300" s="1">
        <f>FlatBasedDetails[[#This Row],[Total Cases Reported]]-FlatBasedDetails[[#This Row],[Recovered Cases]]-FlatBasedDetails[[#This Row],[Deceased Cases]]</f>
        <v>0</v>
      </c>
    </row>
    <row r="301" spans="1:5" x14ac:dyDescent="0.25">
      <c r="A301">
        <v>300</v>
      </c>
      <c r="B301" s="24">
        <f>COUNTIFS(DetailsTable[Flat No.],FlatBasedDetails[[#This Row],[Flat No]],DetailsTable[Positive Date],"&lt;&gt;")</f>
        <v>0</v>
      </c>
      <c r="C301">
        <f>COUNTIFS(DetailsTable[Flat No.],FlatBasedDetails[[#This Row],[Flat No]],DetailsTable[Recovered Date],"&lt;&gt;")</f>
        <v>0</v>
      </c>
      <c r="D301">
        <f>COUNTIFS(DetailsTable[Flat No.],FlatBasedDetails[[#This Row],[Flat No]],DetailsTable[Deceased Date],"&lt;&gt;")</f>
        <v>0</v>
      </c>
      <c r="E301" s="1">
        <f>FlatBasedDetails[[#This Row],[Total Cases Reported]]-FlatBasedDetails[[#This Row],[Recovered Cases]]-FlatBasedDetails[[#This Row],[Deceased Cases]]</f>
        <v>0</v>
      </c>
    </row>
    <row r="302" spans="1:5" x14ac:dyDescent="0.25">
      <c r="A302">
        <v>301</v>
      </c>
      <c r="B302" s="24">
        <f>COUNTIFS(DetailsTable[Flat No.],FlatBasedDetails[[#This Row],[Flat No]],DetailsTable[Positive Date],"&lt;&gt;")</f>
        <v>0</v>
      </c>
      <c r="C302">
        <f>COUNTIFS(DetailsTable[Flat No.],FlatBasedDetails[[#This Row],[Flat No]],DetailsTable[Recovered Date],"&lt;&gt;")</f>
        <v>0</v>
      </c>
      <c r="D302">
        <f>COUNTIFS(DetailsTable[Flat No.],FlatBasedDetails[[#This Row],[Flat No]],DetailsTable[Deceased Date],"&lt;&gt;")</f>
        <v>0</v>
      </c>
      <c r="E302" s="1">
        <f>FlatBasedDetails[[#This Row],[Total Cases Reported]]-FlatBasedDetails[[#This Row],[Recovered Cases]]-FlatBasedDetails[[#This Row],[Deceased Cases]]</f>
        <v>0</v>
      </c>
    </row>
    <row r="303" spans="1:5" x14ac:dyDescent="0.25">
      <c r="A303">
        <v>302</v>
      </c>
      <c r="B303" s="24">
        <f>COUNTIFS(DetailsTable[Flat No.],FlatBasedDetails[[#This Row],[Flat No]],DetailsTable[Positive Date],"&lt;&gt;")</f>
        <v>0</v>
      </c>
      <c r="C303">
        <f>COUNTIFS(DetailsTable[Flat No.],FlatBasedDetails[[#This Row],[Flat No]],DetailsTable[Recovered Date],"&lt;&gt;")</f>
        <v>0</v>
      </c>
      <c r="D303">
        <f>COUNTIFS(DetailsTable[Flat No.],FlatBasedDetails[[#This Row],[Flat No]],DetailsTable[Deceased Date],"&lt;&gt;")</f>
        <v>0</v>
      </c>
      <c r="E303" s="1">
        <f>FlatBasedDetails[[#This Row],[Total Cases Reported]]-FlatBasedDetails[[#This Row],[Recovered Cases]]-FlatBasedDetails[[#This Row],[Deceased Cases]]</f>
        <v>0</v>
      </c>
    </row>
    <row r="304" spans="1:5" x14ac:dyDescent="0.25">
      <c r="A304">
        <v>303</v>
      </c>
      <c r="B304" s="24">
        <f>COUNTIFS(DetailsTable[Flat No.],FlatBasedDetails[[#This Row],[Flat No]],DetailsTable[Positive Date],"&lt;&gt;")</f>
        <v>0</v>
      </c>
      <c r="C304">
        <f>COUNTIFS(DetailsTable[Flat No.],FlatBasedDetails[[#This Row],[Flat No]],DetailsTable[Recovered Date],"&lt;&gt;")</f>
        <v>0</v>
      </c>
      <c r="D304">
        <f>COUNTIFS(DetailsTable[Flat No.],FlatBasedDetails[[#This Row],[Flat No]],DetailsTable[Deceased Date],"&lt;&gt;")</f>
        <v>0</v>
      </c>
      <c r="E304" s="1">
        <f>FlatBasedDetails[[#This Row],[Total Cases Reported]]-FlatBasedDetails[[#This Row],[Recovered Cases]]-FlatBasedDetails[[#This Row],[Deceased Cases]]</f>
        <v>0</v>
      </c>
    </row>
    <row r="305" spans="1:5" x14ac:dyDescent="0.25">
      <c r="A305">
        <v>304</v>
      </c>
      <c r="B305" s="24">
        <f>COUNTIFS(DetailsTable[Flat No.],FlatBasedDetails[[#This Row],[Flat No]],DetailsTable[Positive Date],"&lt;&gt;")</f>
        <v>0</v>
      </c>
      <c r="C305">
        <f>COUNTIFS(DetailsTable[Flat No.],FlatBasedDetails[[#This Row],[Flat No]],DetailsTable[Recovered Date],"&lt;&gt;")</f>
        <v>0</v>
      </c>
      <c r="D305">
        <f>COUNTIFS(DetailsTable[Flat No.],FlatBasedDetails[[#This Row],[Flat No]],DetailsTable[Deceased Date],"&lt;&gt;")</f>
        <v>0</v>
      </c>
      <c r="E305" s="1">
        <f>FlatBasedDetails[[#This Row],[Total Cases Reported]]-FlatBasedDetails[[#This Row],[Recovered Cases]]-FlatBasedDetails[[#This Row],[Deceased Cases]]</f>
        <v>0</v>
      </c>
    </row>
    <row r="306" spans="1:5" x14ac:dyDescent="0.25">
      <c r="A306">
        <v>305</v>
      </c>
      <c r="B306" s="24">
        <f>COUNTIFS(DetailsTable[Flat No.],FlatBasedDetails[[#This Row],[Flat No]],DetailsTable[Positive Date],"&lt;&gt;")</f>
        <v>0</v>
      </c>
      <c r="C306">
        <f>COUNTIFS(DetailsTable[Flat No.],FlatBasedDetails[[#This Row],[Flat No]],DetailsTable[Recovered Date],"&lt;&gt;")</f>
        <v>0</v>
      </c>
      <c r="D306">
        <f>COUNTIFS(DetailsTable[Flat No.],FlatBasedDetails[[#This Row],[Flat No]],DetailsTable[Deceased Date],"&lt;&gt;")</f>
        <v>0</v>
      </c>
      <c r="E306" s="1">
        <f>FlatBasedDetails[[#This Row],[Total Cases Reported]]-FlatBasedDetails[[#This Row],[Recovered Cases]]-FlatBasedDetails[[#This Row],[Deceased Cases]]</f>
        <v>0</v>
      </c>
    </row>
    <row r="307" spans="1:5" x14ac:dyDescent="0.25">
      <c r="A307">
        <v>306</v>
      </c>
      <c r="B307" s="24">
        <f>COUNTIFS(DetailsTable[Flat No.],FlatBasedDetails[[#This Row],[Flat No]],DetailsTable[Positive Date],"&lt;&gt;")</f>
        <v>0</v>
      </c>
      <c r="C307">
        <f>COUNTIFS(DetailsTable[Flat No.],FlatBasedDetails[[#This Row],[Flat No]],DetailsTable[Recovered Date],"&lt;&gt;")</f>
        <v>0</v>
      </c>
      <c r="D307">
        <f>COUNTIFS(DetailsTable[Flat No.],FlatBasedDetails[[#This Row],[Flat No]],DetailsTable[Deceased Date],"&lt;&gt;")</f>
        <v>0</v>
      </c>
      <c r="E307" s="1">
        <f>FlatBasedDetails[[#This Row],[Total Cases Reported]]-FlatBasedDetails[[#This Row],[Recovered Cases]]-FlatBasedDetails[[#This Row],[Deceased Cases]]</f>
        <v>0</v>
      </c>
    </row>
    <row r="308" spans="1:5" x14ac:dyDescent="0.25">
      <c r="A308">
        <v>307</v>
      </c>
      <c r="B308" s="24">
        <f>COUNTIFS(DetailsTable[Flat No.],FlatBasedDetails[[#This Row],[Flat No]],DetailsTable[Positive Date],"&lt;&gt;")</f>
        <v>0</v>
      </c>
      <c r="C308">
        <f>COUNTIFS(DetailsTable[Flat No.],FlatBasedDetails[[#This Row],[Flat No]],DetailsTable[Recovered Date],"&lt;&gt;")</f>
        <v>0</v>
      </c>
      <c r="D308">
        <f>COUNTIFS(DetailsTable[Flat No.],FlatBasedDetails[[#This Row],[Flat No]],DetailsTable[Deceased Date],"&lt;&gt;")</f>
        <v>0</v>
      </c>
      <c r="E308" s="1">
        <f>FlatBasedDetails[[#This Row],[Total Cases Reported]]-FlatBasedDetails[[#This Row],[Recovered Cases]]-FlatBasedDetails[[#This Row],[Deceased Cases]]</f>
        <v>0</v>
      </c>
    </row>
    <row r="309" spans="1:5" x14ac:dyDescent="0.25">
      <c r="A309">
        <v>308</v>
      </c>
      <c r="B309" s="24">
        <f>COUNTIFS(DetailsTable[Flat No.],FlatBasedDetails[[#This Row],[Flat No]],DetailsTable[Positive Date],"&lt;&gt;")</f>
        <v>0</v>
      </c>
      <c r="C309">
        <f>COUNTIFS(DetailsTable[Flat No.],FlatBasedDetails[[#This Row],[Flat No]],DetailsTable[Recovered Date],"&lt;&gt;")</f>
        <v>0</v>
      </c>
      <c r="D309">
        <f>COUNTIFS(DetailsTable[Flat No.],FlatBasedDetails[[#This Row],[Flat No]],DetailsTable[Deceased Date],"&lt;&gt;")</f>
        <v>0</v>
      </c>
      <c r="E309" s="1">
        <f>FlatBasedDetails[[#This Row],[Total Cases Reported]]-FlatBasedDetails[[#This Row],[Recovered Cases]]-FlatBasedDetails[[#This Row],[Deceased Cases]]</f>
        <v>0</v>
      </c>
    </row>
    <row r="310" spans="1:5" x14ac:dyDescent="0.25">
      <c r="A310">
        <v>309</v>
      </c>
      <c r="B310" s="24">
        <f>COUNTIFS(DetailsTable[Flat No.],FlatBasedDetails[[#This Row],[Flat No]],DetailsTable[Positive Date],"&lt;&gt;")</f>
        <v>0</v>
      </c>
      <c r="C310">
        <f>COUNTIFS(DetailsTable[Flat No.],FlatBasedDetails[[#This Row],[Flat No]],DetailsTable[Recovered Date],"&lt;&gt;")</f>
        <v>0</v>
      </c>
      <c r="D310">
        <f>COUNTIFS(DetailsTable[Flat No.],FlatBasedDetails[[#This Row],[Flat No]],DetailsTable[Deceased Date],"&lt;&gt;")</f>
        <v>0</v>
      </c>
      <c r="E310" s="1">
        <f>FlatBasedDetails[[#This Row],[Total Cases Reported]]-FlatBasedDetails[[#This Row],[Recovered Cases]]-FlatBasedDetails[[#This Row],[Deceased Cases]]</f>
        <v>0</v>
      </c>
    </row>
    <row r="311" spans="1:5" x14ac:dyDescent="0.25">
      <c r="A311">
        <v>310</v>
      </c>
      <c r="B311" s="24">
        <f>COUNTIFS(DetailsTable[Flat No.],FlatBasedDetails[[#This Row],[Flat No]],DetailsTable[Positive Date],"&lt;&gt;")</f>
        <v>0</v>
      </c>
      <c r="C311">
        <f>COUNTIFS(DetailsTable[Flat No.],FlatBasedDetails[[#This Row],[Flat No]],DetailsTable[Recovered Date],"&lt;&gt;")</f>
        <v>0</v>
      </c>
      <c r="D311">
        <f>COUNTIFS(DetailsTable[Flat No.],FlatBasedDetails[[#This Row],[Flat No]],DetailsTable[Deceased Date],"&lt;&gt;")</f>
        <v>0</v>
      </c>
      <c r="E311" s="1">
        <f>FlatBasedDetails[[#This Row],[Total Cases Reported]]-FlatBasedDetails[[#This Row],[Recovered Cases]]-FlatBasedDetails[[#This Row],[Deceased Cases]]</f>
        <v>0</v>
      </c>
    </row>
    <row r="312" spans="1:5" x14ac:dyDescent="0.25">
      <c r="A312">
        <v>311</v>
      </c>
      <c r="B312" s="24">
        <f>COUNTIFS(DetailsTable[Flat No.],FlatBasedDetails[[#This Row],[Flat No]],DetailsTable[Positive Date],"&lt;&gt;")</f>
        <v>0</v>
      </c>
      <c r="C312">
        <f>COUNTIFS(DetailsTable[Flat No.],FlatBasedDetails[[#This Row],[Flat No]],DetailsTable[Recovered Date],"&lt;&gt;")</f>
        <v>0</v>
      </c>
      <c r="D312">
        <f>COUNTIFS(DetailsTable[Flat No.],FlatBasedDetails[[#This Row],[Flat No]],DetailsTable[Deceased Date],"&lt;&gt;")</f>
        <v>0</v>
      </c>
      <c r="E312" s="1">
        <f>FlatBasedDetails[[#This Row],[Total Cases Reported]]-FlatBasedDetails[[#This Row],[Recovered Cases]]-FlatBasedDetails[[#This Row],[Deceased Cases]]</f>
        <v>0</v>
      </c>
    </row>
    <row r="313" spans="1:5" x14ac:dyDescent="0.25">
      <c r="A313">
        <v>312</v>
      </c>
      <c r="B313" s="24">
        <f>COUNTIFS(DetailsTable[Flat No.],FlatBasedDetails[[#This Row],[Flat No]],DetailsTable[Positive Date],"&lt;&gt;")</f>
        <v>0</v>
      </c>
      <c r="C313">
        <f>COUNTIFS(DetailsTable[Flat No.],FlatBasedDetails[[#This Row],[Flat No]],DetailsTable[Recovered Date],"&lt;&gt;")</f>
        <v>0</v>
      </c>
      <c r="D313">
        <f>COUNTIFS(DetailsTable[Flat No.],FlatBasedDetails[[#This Row],[Flat No]],DetailsTable[Deceased Date],"&lt;&gt;")</f>
        <v>0</v>
      </c>
      <c r="E313" s="1">
        <f>FlatBasedDetails[[#This Row],[Total Cases Reported]]-FlatBasedDetails[[#This Row],[Recovered Cases]]-FlatBasedDetails[[#This Row],[Deceased Cases]]</f>
        <v>0</v>
      </c>
    </row>
    <row r="314" spans="1:5" x14ac:dyDescent="0.25">
      <c r="A314">
        <v>313</v>
      </c>
      <c r="B314" s="24">
        <f>COUNTIFS(DetailsTable[Flat No.],FlatBasedDetails[[#This Row],[Flat No]],DetailsTable[Positive Date],"&lt;&gt;")</f>
        <v>0</v>
      </c>
      <c r="C314">
        <f>COUNTIFS(DetailsTable[Flat No.],FlatBasedDetails[[#This Row],[Flat No]],DetailsTable[Recovered Date],"&lt;&gt;")</f>
        <v>0</v>
      </c>
      <c r="D314">
        <f>COUNTIFS(DetailsTable[Flat No.],FlatBasedDetails[[#This Row],[Flat No]],DetailsTable[Deceased Date],"&lt;&gt;")</f>
        <v>0</v>
      </c>
      <c r="E314" s="1">
        <f>FlatBasedDetails[[#This Row],[Total Cases Reported]]-FlatBasedDetails[[#This Row],[Recovered Cases]]-FlatBasedDetails[[#This Row],[Deceased Cases]]</f>
        <v>0</v>
      </c>
    </row>
    <row r="315" spans="1:5" x14ac:dyDescent="0.25">
      <c r="A315">
        <v>314</v>
      </c>
      <c r="B315" s="24">
        <f>COUNTIFS(DetailsTable[Flat No.],FlatBasedDetails[[#This Row],[Flat No]],DetailsTable[Positive Date],"&lt;&gt;")</f>
        <v>0</v>
      </c>
      <c r="C315">
        <f>COUNTIFS(DetailsTable[Flat No.],FlatBasedDetails[[#This Row],[Flat No]],DetailsTable[Recovered Date],"&lt;&gt;")</f>
        <v>0</v>
      </c>
      <c r="D315">
        <f>COUNTIFS(DetailsTable[Flat No.],FlatBasedDetails[[#This Row],[Flat No]],DetailsTable[Deceased Date],"&lt;&gt;")</f>
        <v>0</v>
      </c>
      <c r="E315" s="1">
        <f>FlatBasedDetails[[#This Row],[Total Cases Reported]]-FlatBasedDetails[[#This Row],[Recovered Cases]]-FlatBasedDetails[[#This Row],[Deceased Cases]]</f>
        <v>0</v>
      </c>
    </row>
    <row r="316" spans="1:5" x14ac:dyDescent="0.25">
      <c r="A316">
        <v>315</v>
      </c>
      <c r="B316" s="24">
        <f>COUNTIFS(DetailsTable[Flat No.],FlatBasedDetails[[#This Row],[Flat No]],DetailsTable[Positive Date],"&lt;&gt;")</f>
        <v>0</v>
      </c>
      <c r="C316">
        <f>COUNTIFS(DetailsTable[Flat No.],FlatBasedDetails[[#This Row],[Flat No]],DetailsTable[Recovered Date],"&lt;&gt;")</f>
        <v>0</v>
      </c>
      <c r="D316">
        <f>COUNTIFS(DetailsTable[Flat No.],FlatBasedDetails[[#This Row],[Flat No]],DetailsTable[Deceased Date],"&lt;&gt;")</f>
        <v>0</v>
      </c>
      <c r="E316" s="1">
        <f>FlatBasedDetails[[#This Row],[Total Cases Reported]]-FlatBasedDetails[[#This Row],[Recovered Cases]]-FlatBasedDetails[[#This Row],[Deceased Cases]]</f>
        <v>0</v>
      </c>
    </row>
    <row r="317" spans="1:5" x14ac:dyDescent="0.25">
      <c r="A317">
        <v>316</v>
      </c>
      <c r="B317" s="24">
        <f>COUNTIFS(DetailsTable[Flat No.],FlatBasedDetails[[#This Row],[Flat No]],DetailsTable[Positive Date],"&lt;&gt;")</f>
        <v>0</v>
      </c>
      <c r="C317">
        <f>COUNTIFS(DetailsTable[Flat No.],FlatBasedDetails[[#This Row],[Flat No]],DetailsTable[Recovered Date],"&lt;&gt;")</f>
        <v>0</v>
      </c>
      <c r="D317">
        <f>COUNTIFS(DetailsTable[Flat No.],FlatBasedDetails[[#This Row],[Flat No]],DetailsTable[Deceased Date],"&lt;&gt;")</f>
        <v>0</v>
      </c>
      <c r="E317" s="1">
        <f>FlatBasedDetails[[#This Row],[Total Cases Reported]]-FlatBasedDetails[[#This Row],[Recovered Cases]]-FlatBasedDetails[[#This Row],[Deceased Cases]]</f>
        <v>0</v>
      </c>
    </row>
    <row r="318" spans="1:5" x14ac:dyDescent="0.25">
      <c r="A318">
        <v>317</v>
      </c>
      <c r="B318" s="24">
        <f>COUNTIFS(DetailsTable[Flat No.],FlatBasedDetails[[#This Row],[Flat No]],DetailsTable[Positive Date],"&lt;&gt;")</f>
        <v>0</v>
      </c>
      <c r="C318">
        <f>COUNTIFS(DetailsTable[Flat No.],FlatBasedDetails[[#This Row],[Flat No]],DetailsTable[Recovered Date],"&lt;&gt;")</f>
        <v>0</v>
      </c>
      <c r="D318">
        <f>COUNTIFS(DetailsTable[Flat No.],FlatBasedDetails[[#This Row],[Flat No]],DetailsTable[Deceased Date],"&lt;&gt;")</f>
        <v>0</v>
      </c>
      <c r="E318" s="1">
        <f>FlatBasedDetails[[#This Row],[Total Cases Reported]]-FlatBasedDetails[[#This Row],[Recovered Cases]]-FlatBasedDetails[[#This Row],[Deceased Cases]]</f>
        <v>0</v>
      </c>
    </row>
    <row r="319" spans="1:5" x14ac:dyDescent="0.25">
      <c r="A319">
        <v>318</v>
      </c>
      <c r="B319" s="24">
        <f>COUNTIFS(DetailsTable[Flat No.],FlatBasedDetails[[#This Row],[Flat No]],DetailsTable[Positive Date],"&lt;&gt;")</f>
        <v>0</v>
      </c>
      <c r="C319">
        <f>COUNTIFS(DetailsTable[Flat No.],FlatBasedDetails[[#This Row],[Flat No]],DetailsTable[Recovered Date],"&lt;&gt;")</f>
        <v>0</v>
      </c>
      <c r="D319">
        <f>COUNTIFS(DetailsTable[Flat No.],FlatBasedDetails[[#This Row],[Flat No]],DetailsTable[Deceased Date],"&lt;&gt;")</f>
        <v>0</v>
      </c>
      <c r="E319" s="1">
        <f>FlatBasedDetails[[#This Row],[Total Cases Reported]]-FlatBasedDetails[[#This Row],[Recovered Cases]]-FlatBasedDetails[[#This Row],[Deceased Cases]]</f>
        <v>0</v>
      </c>
    </row>
    <row r="320" spans="1:5" x14ac:dyDescent="0.25">
      <c r="A320">
        <v>319</v>
      </c>
      <c r="B320" s="24">
        <f>COUNTIFS(DetailsTable[Flat No.],FlatBasedDetails[[#This Row],[Flat No]],DetailsTable[Positive Date],"&lt;&gt;")</f>
        <v>0</v>
      </c>
      <c r="C320">
        <f>COUNTIFS(DetailsTable[Flat No.],FlatBasedDetails[[#This Row],[Flat No]],DetailsTable[Recovered Date],"&lt;&gt;")</f>
        <v>0</v>
      </c>
      <c r="D320">
        <f>COUNTIFS(DetailsTable[Flat No.],FlatBasedDetails[[#This Row],[Flat No]],DetailsTable[Deceased Date],"&lt;&gt;")</f>
        <v>0</v>
      </c>
      <c r="E320" s="1">
        <f>FlatBasedDetails[[#This Row],[Total Cases Reported]]-FlatBasedDetails[[#This Row],[Recovered Cases]]-FlatBasedDetails[[#This Row],[Deceased Cases]]</f>
        <v>0</v>
      </c>
    </row>
    <row r="321" spans="1:5" x14ac:dyDescent="0.25">
      <c r="A321">
        <v>320</v>
      </c>
      <c r="B321" s="24">
        <f>COUNTIFS(DetailsTable[Flat No.],FlatBasedDetails[[#This Row],[Flat No]],DetailsTable[Positive Date],"&lt;&gt;")</f>
        <v>0</v>
      </c>
      <c r="C321">
        <f>COUNTIFS(DetailsTable[Flat No.],FlatBasedDetails[[#This Row],[Flat No]],DetailsTable[Recovered Date],"&lt;&gt;")</f>
        <v>0</v>
      </c>
      <c r="D321">
        <f>COUNTIFS(DetailsTable[Flat No.],FlatBasedDetails[[#This Row],[Flat No]],DetailsTable[Deceased Date],"&lt;&gt;")</f>
        <v>0</v>
      </c>
      <c r="E321" s="1">
        <f>FlatBasedDetails[[#This Row],[Total Cases Reported]]-FlatBasedDetails[[#This Row],[Recovered Cases]]-FlatBasedDetails[[#This Row],[Deceased Cases]]</f>
        <v>0</v>
      </c>
    </row>
    <row r="322" spans="1:5" x14ac:dyDescent="0.25">
      <c r="A322">
        <v>321</v>
      </c>
      <c r="B322" s="24">
        <f>COUNTIFS(DetailsTable[Flat No.],FlatBasedDetails[[#This Row],[Flat No]],DetailsTable[Positive Date],"&lt;&gt;")</f>
        <v>0</v>
      </c>
      <c r="C322">
        <f>COUNTIFS(DetailsTable[Flat No.],FlatBasedDetails[[#This Row],[Flat No]],DetailsTable[Recovered Date],"&lt;&gt;")</f>
        <v>0</v>
      </c>
      <c r="D322">
        <f>COUNTIFS(DetailsTable[Flat No.],FlatBasedDetails[[#This Row],[Flat No]],DetailsTable[Deceased Date],"&lt;&gt;")</f>
        <v>0</v>
      </c>
      <c r="E322" s="1">
        <f>FlatBasedDetails[[#This Row],[Total Cases Reported]]-FlatBasedDetails[[#This Row],[Recovered Cases]]-FlatBasedDetails[[#This Row],[Deceased Cases]]</f>
        <v>0</v>
      </c>
    </row>
    <row r="323" spans="1:5" x14ac:dyDescent="0.25">
      <c r="A323">
        <v>322</v>
      </c>
      <c r="B323" s="24">
        <f>COUNTIFS(DetailsTable[Flat No.],FlatBasedDetails[[#This Row],[Flat No]],DetailsTable[Positive Date],"&lt;&gt;")</f>
        <v>0</v>
      </c>
      <c r="C323">
        <f>COUNTIFS(DetailsTable[Flat No.],FlatBasedDetails[[#This Row],[Flat No]],DetailsTable[Recovered Date],"&lt;&gt;")</f>
        <v>0</v>
      </c>
      <c r="D323">
        <f>COUNTIFS(DetailsTable[Flat No.],FlatBasedDetails[[#This Row],[Flat No]],DetailsTable[Deceased Date],"&lt;&gt;")</f>
        <v>0</v>
      </c>
      <c r="E323" s="1">
        <f>FlatBasedDetails[[#This Row],[Total Cases Reported]]-FlatBasedDetails[[#This Row],[Recovered Cases]]-FlatBasedDetails[[#This Row],[Deceased Cases]]</f>
        <v>0</v>
      </c>
    </row>
    <row r="324" spans="1:5" x14ac:dyDescent="0.25">
      <c r="A324">
        <v>323</v>
      </c>
      <c r="B324" s="24">
        <f>COUNTIFS(DetailsTable[Flat No.],FlatBasedDetails[[#This Row],[Flat No]],DetailsTable[Positive Date],"&lt;&gt;")</f>
        <v>0</v>
      </c>
      <c r="C324">
        <f>COUNTIFS(DetailsTable[Flat No.],FlatBasedDetails[[#This Row],[Flat No]],DetailsTable[Recovered Date],"&lt;&gt;")</f>
        <v>0</v>
      </c>
      <c r="D324">
        <f>COUNTIFS(DetailsTable[Flat No.],FlatBasedDetails[[#This Row],[Flat No]],DetailsTable[Deceased Date],"&lt;&gt;")</f>
        <v>0</v>
      </c>
      <c r="E324" s="1">
        <f>FlatBasedDetails[[#This Row],[Total Cases Reported]]-FlatBasedDetails[[#This Row],[Recovered Cases]]-FlatBasedDetails[[#This Row],[Deceased Cases]]</f>
        <v>0</v>
      </c>
    </row>
    <row r="325" spans="1:5" x14ac:dyDescent="0.25">
      <c r="A325">
        <v>324</v>
      </c>
      <c r="B325" s="24">
        <f>COUNTIFS(DetailsTable[Flat No.],FlatBasedDetails[[#This Row],[Flat No]],DetailsTable[Positive Date],"&lt;&gt;")</f>
        <v>0</v>
      </c>
      <c r="C325">
        <f>COUNTIFS(DetailsTable[Flat No.],FlatBasedDetails[[#This Row],[Flat No]],DetailsTable[Recovered Date],"&lt;&gt;")</f>
        <v>0</v>
      </c>
      <c r="D325">
        <f>COUNTIFS(DetailsTable[Flat No.],FlatBasedDetails[[#This Row],[Flat No]],DetailsTable[Deceased Date],"&lt;&gt;")</f>
        <v>0</v>
      </c>
      <c r="E325" s="1">
        <f>FlatBasedDetails[[#This Row],[Total Cases Reported]]-FlatBasedDetails[[#This Row],[Recovered Cases]]-FlatBasedDetails[[#This Row],[Deceased Cases]]</f>
        <v>0</v>
      </c>
    </row>
    <row r="326" spans="1:5" x14ac:dyDescent="0.25">
      <c r="A326">
        <v>325</v>
      </c>
      <c r="B326" s="24">
        <f>COUNTIFS(DetailsTable[Flat No.],FlatBasedDetails[[#This Row],[Flat No]],DetailsTable[Positive Date],"&lt;&gt;")</f>
        <v>0</v>
      </c>
      <c r="C326">
        <f>COUNTIFS(DetailsTable[Flat No.],FlatBasedDetails[[#This Row],[Flat No]],DetailsTable[Recovered Date],"&lt;&gt;")</f>
        <v>0</v>
      </c>
      <c r="D326">
        <f>COUNTIFS(DetailsTable[Flat No.],FlatBasedDetails[[#This Row],[Flat No]],DetailsTable[Deceased Date],"&lt;&gt;")</f>
        <v>0</v>
      </c>
      <c r="E326" s="1">
        <f>FlatBasedDetails[[#This Row],[Total Cases Reported]]-FlatBasedDetails[[#This Row],[Recovered Cases]]-FlatBasedDetails[[#This Row],[Deceased Cases]]</f>
        <v>0</v>
      </c>
    </row>
    <row r="327" spans="1:5" x14ac:dyDescent="0.25">
      <c r="A327">
        <v>326</v>
      </c>
      <c r="B327" s="24">
        <f>COUNTIFS(DetailsTable[Flat No.],FlatBasedDetails[[#This Row],[Flat No]],DetailsTable[Positive Date],"&lt;&gt;")</f>
        <v>0</v>
      </c>
      <c r="C327">
        <f>COUNTIFS(DetailsTable[Flat No.],FlatBasedDetails[[#This Row],[Flat No]],DetailsTable[Recovered Date],"&lt;&gt;")</f>
        <v>0</v>
      </c>
      <c r="D327">
        <f>COUNTIFS(DetailsTable[Flat No.],FlatBasedDetails[[#This Row],[Flat No]],DetailsTable[Deceased Date],"&lt;&gt;")</f>
        <v>0</v>
      </c>
      <c r="E327" s="1">
        <f>FlatBasedDetails[[#This Row],[Total Cases Reported]]-FlatBasedDetails[[#This Row],[Recovered Cases]]-FlatBasedDetails[[#This Row],[Deceased Cases]]</f>
        <v>0</v>
      </c>
    </row>
    <row r="328" spans="1:5" x14ac:dyDescent="0.25">
      <c r="A328">
        <v>327</v>
      </c>
      <c r="B328" s="24">
        <f>COUNTIFS(DetailsTable[Flat No.],FlatBasedDetails[[#This Row],[Flat No]],DetailsTable[Positive Date],"&lt;&gt;")</f>
        <v>0</v>
      </c>
      <c r="C328">
        <f>COUNTIFS(DetailsTable[Flat No.],FlatBasedDetails[[#This Row],[Flat No]],DetailsTable[Recovered Date],"&lt;&gt;")</f>
        <v>0</v>
      </c>
      <c r="D328">
        <f>COUNTIFS(DetailsTable[Flat No.],FlatBasedDetails[[#This Row],[Flat No]],DetailsTable[Deceased Date],"&lt;&gt;")</f>
        <v>0</v>
      </c>
      <c r="E328" s="1">
        <f>FlatBasedDetails[[#This Row],[Total Cases Reported]]-FlatBasedDetails[[#This Row],[Recovered Cases]]-FlatBasedDetails[[#This Row],[Deceased Cases]]</f>
        <v>0</v>
      </c>
    </row>
    <row r="329" spans="1:5" x14ac:dyDescent="0.25">
      <c r="A329">
        <v>328</v>
      </c>
      <c r="B329" s="24">
        <f>COUNTIFS(DetailsTable[Flat No.],FlatBasedDetails[[#This Row],[Flat No]],DetailsTable[Positive Date],"&lt;&gt;")</f>
        <v>0</v>
      </c>
      <c r="C329">
        <f>COUNTIFS(DetailsTable[Flat No.],FlatBasedDetails[[#This Row],[Flat No]],DetailsTable[Recovered Date],"&lt;&gt;")</f>
        <v>0</v>
      </c>
      <c r="D329">
        <f>COUNTIFS(DetailsTable[Flat No.],FlatBasedDetails[[#This Row],[Flat No]],DetailsTable[Deceased Date],"&lt;&gt;")</f>
        <v>0</v>
      </c>
      <c r="E329" s="1">
        <f>FlatBasedDetails[[#This Row],[Total Cases Reported]]-FlatBasedDetails[[#This Row],[Recovered Cases]]-FlatBasedDetails[[#This Row],[Deceased Cases]]</f>
        <v>0</v>
      </c>
    </row>
    <row r="330" spans="1:5" x14ac:dyDescent="0.25">
      <c r="A330">
        <v>329</v>
      </c>
      <c r="B330" s="24">
        <f>COUNTIFS(DetailsTable[Flat No.],FlatBasedDetails[[#This Row],[Flat No]],DetailsTable[Positive Date],"&lt;&gt;")</f>
        <v>0</v>
      </c>
      <c r="C330">
        <f>COUNTIFS(DetailsTable[Flat No.],FlatBasedDetails[[#This Row],[Flat No]],DetailsTable[Recovered Date],"&lt;&gt;")</f>
        <v>0</v>
      </c>
      <c r="D330">
        <f>COUNTIFS(DetailsTable[Flat No.],FlatBasedDetails[[#This Row],[Flat No]],DetailsTable[Deceased Date],"&lt;&gt;")</f>
        <v>0</v>
      </c>
      <c r="E330" s="1">
        <f>FlatBasedDetails[[#This Row],[Total Cases Reported]]-FlatBasedDetails[[#This Row],[Recovered Cases]]-FlatBasedDetails[[#This Row],[Deceased Cases]]</f>
        <v>0</v>
      </c>
    </row>
    <row r="331" spans="1:5" x14ac:dyDescent="0.25">
      <c r="A331">
        <v>330</v>
      </c>
      <c r="B331" s="24">
        <f>COUNTIFS(DetailsTable[Flat No.],FlatBasedDetails[[#This Row],[Flat No]],DetailsTable[Positive Date],"&lt;&gt;")</f>
        <v>0</v>
      </c>
      <c r="C331">
        <f>COUNTIFS(DetailsTable[Flat No.],FlatBasedDetails[[#This Row],[Flat No]],DetailsTable[Recovered Date],"&lt;&gt;")</f>
        <v>0</v>
      </c>
      <c r="D331">
        <f>COUNTIFS(DetailsTable[Flat No.],FlatBasedDetails[[#This Row],[Flat No]],DetailsTable[Deceased Date],"&lt;&gt;")</f>
        <v>0</v>
      </c>
      <c r="E331" s="1">
        <f>FlatBasedDetails[[#This Row],[Total Cases Reported]]-FlatBasedDetails[[#This Row],[Recovered Cases]]-FlatBasedDetails[[#This Row],[Deceased Cases]]</f>
        <v>0</v>
      </c>
    </row>
    <row r="332" spans="1:5" x14ac:dyDescent="0.25">
      <c r="A332">
        <v>331</v>
      </c>
      <c r="B332" s="24">
        <f>COUNTIFS(DetailsTable[Flat No.],FlatBasedDetails[[#This Row],[Flat No]],DetailsTable[Positive Date],"&lt;&gt;")</f>
        <v>0</v>
      </c>
      <c r="C332">
        <f>COUNTIFS(DetailsTable[Flat No.],FlatBasedDetails[[#This Row],[Flat No]],DetailsTable[Recovered Date],"&lt;&gt;")</f>
        <v>0</v>
      </c>
      <c r="D332">
        <f>COUNTIFS(DetailsTable[Flat No.],FlatBasedDetails[[#This Row],[Flat No]],DetailsTable[Deceased Date],"&lt;&gt;")</f>
        <v>0</v>
      </c>
      <c r="E332" s="1">
        <f>FlatBasedDetails[[#This Row],[Total Cases Reported]]-FlatBasedDetails[[#This Row],[Recovered Cases]]-FlatBasedDetails[[#This Row],[Deceased Cases]]</f>
        <v>0</v>
      </c>
    </row>
    <row r="333" spans="1:5" x14ac:dyDescent="0.25">
      <c r="A333">
        <v>332</v>
      </c>
      <c r="B333" s="24">
        <f>COUNTIFS(DetailsTable[Flat No.],FlatBasedDetails[[#This Row],[Flat No]],DetailsTable[Positive Date],"&lt;&gt;")</f>
        <v>0</v>
      </c>
      <c r="C333">
        <f>COUNTIFS(DetailsTable[Flat No.],FlatBasedDetails[[#This Row],[Flat No]],DetailsTable[Recovered Date],"&lt;&gt;")</f>
        <v>0</v>
      </c>
      <c r="D333">
        <f>COUNTIFS(DetailsTable[Flat No.],FlatBasedDetails[[#This Row],[Flat No]],DetailsTable[Deceased Date],"&lt;&gt;")</f>
        <v>0</v>
      </c>
      <c r="E333" s="1">
        <f>FlatBasedDetails[[#This Row],[Total Cases Reported]]-FlatBasedDetails[[#This Row],[Recovered Cases]]-FlatBasedDetails[[#This Row],[Deceased Cases]]</f>
        <v>0</v>
      </c>
    </row>
    <row r="334" spans="1:5" x14ac:dyDescent="0.25">
      <c r="A334">
        <v>333</v>
      </c>
      <c r="B334" s="24">
        <f>COUNTIFS(DetailsTable[Flat No.],FlatBasedDetails[[#This Row],[Flat No]],DetailsTable[Positive Date],"&lt;&gt;")</f>
        <v>0</v>
      </c>
      <c r="C334">
        <f>COUNTIFS(DetailsTable[Flat No.],FlatBasedDetails[[#This Row],[Flat No]],DetailsTable[Recovered Date],"&lt;&gt;")</f>
        <v>0</v>
      </c>
      <c r="D334">
        <f>COUNTIFS(DetailsTable[Flat No.],FlatBasedDetails[[#This Row],[Flat No]],DetailsTable[Deceased Date],"&lt;&gt;")</f>
        <v>0</v>
      </c>
      <c r="E334" s="1">
        <f>FlatBasedDetails[[#This Row],[Total Cases Reported]]-FlatBasedDetails[[#This Row],[Recovered Cases]]-FlatBasedDetails[[#This Row],[Deceased Cases]]</f>
        <v>0</v>
      </c>
    </row>
    <row r="335" spans="1:5" x14ac:dyDescent="0.25">
      <c r="A335">
        <v>334</v>
      </c>
      <c r="B335" s="24">
        <f>COUNTIFS(DetailsTable[Flat No.],FlatBasedDetails[[#This Row],[Flat No]],DetailsTable[Positive Date],"&lt;&gt;")</f>
        <v>0</v>
      </c>
      <c r="C335">
        <f>COUNTIFS(DetailsTable[Flat No.],FlatBasedDetails[[#This Row],[Flat No]],DetailsTable[Recovered Date],"&lt;&gt;")</f>
        <v>0</v>
      </c>
      <c r="D335">
        <f>COUNTIFS(DetailsTable[Flat No.],FlatBasedDetails[[#This Row],[Flat No]],DetailsTable[Deceased Date],"&lt;&gt;")</f>
        <v>0</v>
      </c>
      <c r="E335" s="1">
        <f>FlatBasedDetails[[#This Row],[Total Cases Reported]]-FlatBasedDetails[[#This Row],[Recovered Cases]]-FlatBasedDetails[[#This Row],[Deceased Cases]]</f>
        <v>0</v>
      </c>
    </row>
    <row r="336" spans="1:5" x14ac:dyDescent="0.25">
      <c r="A336">
        <v>335</v>
      </c>
      <c r="B336" s="24">
        <f>COUNTIFS(DetailsTable[Flat No.],FlatBasedDetails[[#This Row],[Flat No]],DetailsTable[Positive Date],"&lt;&gt;")</f>
        <v>0</v>
      </c>
      <c r="C336">
        <f>COUNTIFS(DetailsTable[Flat No.],FlatBasedDetails[[#This Row],[Flat No]],DetailsTable[Recovered Date],"&lt;&gt;")</f>
        <v>0</v>
      </c>
      <c r="D336">
        <f>COUNTIFS(DetailsTable[Flat No.],FlatBasedDetails[[#This Row],[Flat No]],DetailsTable[Deceased Date],"&lt;&gt;")</f>
        <v>0</v>
      </c>
      <c r="E336" s="1">
        <f>FlatBasedDetails[[#This Row],[Total Cases Reported]]-FlatBasedDetails[[#This Row],[Recovered Cases]]-FlatBasedDetails[[#This Row],[Deceased Cases]]</f>
        <v>0</v>
      </c>
    </row>
    <row r="337" spans="1:5" x14ac:dyDescent="0.25">
      <c r="A337">
        <v>336</v>
      </c>
      <c r="B337" s="24">
        <f>COUNTIFS(DetailsTable[Flat No.],FlatBasedDetails[[#This Row],[Flat No]],DetailsTable[Positive Date],"&lt;&gt;")</f>
        <v>0</v>
      </c>
      <c r="C337">
        <f>COUNTIFS(DetailsTable[Flat No.],FlatBasedDetails[[#This Row],[Flat No]],DetailsTable[Recovered Date],"&lt;&gt;")</f>
        <v>0</v>
      </c>
      <c r="D337">
        <f>COUNTIFS(DetailsTable[Flat No.],FlatBasedDetails[[#This Row],[Flat No]],DetailsTable[Deceased Date],"&lt;&gt;")</f>
        <v>0</v>
      </c>
      <c r="E337" s="1">
        <f>FlatBasedDetails[[#This Row],[Total Cases Reported]]-FlatBasedDetails[[#This Row],[Recovered Cases]]-FlatBasedDetails[[#This Row],[Deceased Cases]]</f>
        <v>0</v>
      </c>
    </row>
    <row r="338" spans="1:5" x14ac:dyDescent="0.25">
      <c r="A338">
        <v>337</v>
      </c>
      <c r="B338" s="24">
        <f>COUNTIFS(DetailsTable[Flat No.],FlatBasedDetails[[#This Row],[Flat No]],DetailsTable[Positive Date],"&lt;&gt;")</f>
        <v>0</v>
      </c>
      <c r="C338">
        <f>COUNTIFS(DetailsTable[Flat No.],FlatBasedDetails[[#This Row],[Flat No]],DetailsTable[Recovered Date],"&lt;&gt;")</f>
        <v>0</v>
      </c>
      <c r="D338">
        <f>COUNTIFS(DetailsTable[Flat No.],FlatBasedDetails[[#This Row],[Flat No]],DetailsTable[Deceased Date],"&lt;&gt;")</f>
        <v>0</v>
      </c>
      <c r="E338" s="1">
        <f>FlatBasedDetails[[#This Row],[Total Cases Reported]]-FlatBasedDetails[[#This Row],[Recovered Cases]]-FlatBasedDetails[[#This Row],[Deceased Cases]]</f>
        <v>0</v>
      </c>
    </row>
    <row r="339" spans="1:5" x14ac:dyDescent="0.25">
      <c r="A339">
        <v>338</v>
      </c>
      <c r="B339" s="24">
        <f>COUNTIFS(DetailsTable[Flat No.],FlatBasedDetails[[#This Row],[Flat No]],DetailsTable[Positive Date],"&lt;&gt;")</f>
        <v>0</v>
      </c>
      <c r="C339">
        <f>COUNTIFS(DetailsTable[Flat No.],FlatBasedDetails[[#This Row],[Flat No]],DetailsTable[Recovered Date],"&lt;&gt;")</f>
        <v>0</v>
      </c>
      <c r="D339">
        <f>COUNTIFS(DetailsTable[Flat No.],FlatBasedDetails[[#This Row],[Flat No]],DetailsTable[Deceased Date],"&lt;&gt;")</f>
        <v>0</v>
      </c>
      <c r="E339" s="1">
        <f>FlatBasedDetails[[#This Row],[Total Cases Reported]]-FlatBasedDetails[[#This Row],[Recovered Cases]]-FlatBasedDetails[[#This Row],[Deceased Cases]]</f>
        <v>0</v>
      </c>
    </row>
    <row r="340" spans="1:5" x14ac:dyDescent="0.25">
      <c r="A340">
        <v>339</v>
      </c>
      <c r="B340" s="24">
        <f>COUNTIFS(DetailsTable[Flat No.],FlatBasedDetails[[#This Row],[Flat No]],DetailsTable[Positive Date],"&lt;&gt;")</f>
        <v>0</v>
      </c>
      <c r="C340">
        <f>COUNTIFS(DetailsTable[Flat No.],FlatBasedDetails[[#This Row],[Flat No]],DetailsTable[Recovered Date],"&lt;&gt;")</f>
        <v>0</v>
      </c>
      <c r="D340">
        <f>COUNTIFS(DetailsTable[Flat No.],FlatBasedDetails[[#This Row],[Flat No]],DetailsTable[Deceased Date],"&lt;&gt;")</f>
        <v>0</v>
      </c>
      <c r="E340" s="1">
        <f>FlatBasedDetails[[#This Row],[Total Cases Reported]]-FlatBasedDetails[[#This Row],[Recovered Cases]]-FlatBasedDetails[[#This Row],[Deceased Cases]]</f>
        <v>0</v>
      </c>
    </row>
    <row r="341" spans="1:5" x14ac:dyDescent="0.25">
      <c r="A341">
        <v>340</v>
      </c>
      <c r="B341" s="24">
        <f>COUNTIFS(DetailsTable[Flat No.],FlatBasedDetails[[#This Row],[Flat No]],DetailsTable[Positive Date],"&lt;&gt;")</f>
        <v>0</v>
      </c>
      <c r="C341">
        <f>COUNTIFS(DetailsTable[Flat No.],FlatBasedDetails[[#This Row],[Flat No]],DetailsTable[Recovered Date],"&lt;&gt;")</f>
        <v>0</v>
      </c>
      <c r="D341">
        <f>COUNTIFS(DetailsTable[Flat No.],FlatBasedDetails[[#This Row],[Flat No]],DetailsTable[Deceased Date],"&lt;&gt;")</f>
        <v>0</v>
      </c>
      <c r="E341" s="1">
        <f>FlatBasedDetails[[#This Row],[Total Cases Reported]]-FlatBasedDetails[[#This Row],[Recovered Cases]]-FlatBasedDetails[[#This Row],[Deceased Cases]]</f>
        <v>0</v>
      </c>
    </row>
    <row r="342" spans="1:5" x14ac:dyDescent="0.25">
      <c r="A342">
        <v>341</v>
      </c>
      <c r="B342" s="24">
        <f>COUNTIFS(DetailsTable[Flat No.],FlatBasedDetails[[#This Row],[Flat No]],DetailsTable[Positive Date],"&lt;&gt;")</f>
        <v>0</v>
      </c>
      <c r="C342">
        <f>COUNTIFS(DetailsTable[Flat No.],FlatBasedDetails[[#This Row],[Flat No]],DetailsTable[Recovered Date],"&lt;&gt;")</f>
        <v>0</v>
      </c>
      <c r="D342">
        <f>COUNTIFS(DetailsTable[Flat No.],FlatBasedDetails[[#This Row],[Flat No]],DetailsTable[Deceased Date],"&lt;&gt;")</f>
        <v>0</v>
      </c>
      <c r="E342" s="1">
        <f>FlatBasedDetails[[#This Row],[Total Cases Reported]]-FlatBasedDetails[[#This Row],[Recovered Cases]]-FlatBasedDetails[[#This Row],[Deceased Cases]]</f>
        <v>0</v>
      </c>
    </row>
    <row r="343" spans="1:5" x14ac:dyDescent="0.25">
      <c r="A343">
        <v>342</v>
      </c>
      <c r="B343" s="24">
        <f>COUNTIFS(DetailsTable[Flat No.],FlatBasedDetails[[#This Row],[Flat No]],DetailsTable[Positive Date],"&lt;&gt;")</f>
        <v>0</v>
      </c>
      <c r="C343">
        <f>COUNTIFS(DetailsTable[Flat No.],FlatBasedDetails[[#This Row],[Flat No]],DetailsTable[Recovered Date],"&lt;&gt;")</f>
        <v>0</v>
      </c>
      <c r="D343">
        <f>COUNTIFS(DetailsTable[Flat No.],FlatBasedDetails[[#This Row],[Flat No]],DetailsTable[Deceased Date],"&lt;&gt;")</f>
        <v>0</v>
      </c>
      <c r="E343" s="1">
        <f>FlatBasedDetails[[#This Row],[Total Cases Reported]]-FlatBasedDetails[[#This Row],[Recovered Cases]]-FlatBasedDetails[[#This Row],[Deceased Cases]]</f>
        <v>0</v>
      </c>
    </row>
    <row r="344" spans="1:5" x14ac:dyDescent="0.25">
      <c r="A344">
        <v>343</v>
      </c>
      <c r="B344" s="24">
        <f>COUNTIFS(DetailsTable[Flat No.],FlatBasedDetails[[#This Row],[Flat No]],DetailsTable[Positive Date],"&lt;&gt;")</f>
        <v>0</v>
      </c>
      <c r="C344">
        <f>COUNTIFS(DetailsTable[Flat No.],FlatBasedDetails[[#This Row],[Flat No]],DetailsTable[Recovered Date],"&lt;&gt;")</f>
        <v>0</v>
      </c>
      <c r="D344">
        <f>COUNTIFS(DetailsTable[Flat No.],FlatBasedDetails[[#This Row],[Flat No]],DetailsTable[Deceased Date],"&lt;&gt;")</f>
        <v>0</v>
      </c>
      <c r="E344" s="1">
        <f>FlatBasedDetails[[#This Row],[Total Cases Reported]]-FlatBasedDetails[[#This Row],[Recovered Cases]]-FlatBasedDetails[[#This Row],[Deceased Cases]]</f>
        <v>0</v>
      </c>
    </row>
    <row r="345" spans="1:5" x14ac:dyDescent="0.25">
      <c r="A345">
        <v>344</v>
      </c>
      <c r="B345" s="24">
        <f>COUNTIFS(DetailsTable[Flat No.],FlatBasedDetails[[#This Row],[Flat No]],DetailsTable[Positive Date],"&lt;&gt;")</f>
        <v>0</v>
      </c>
      <c r="C345">
        <f>COUNTIFS(DetailsTable[Flat No.],FlatBasedDetails[[#This Row],[Flat No]],DetailsTable[Recovered Date],"&lt;&gt;")</f>
        <v>0</v>
      </c>
      <c r="D345">
        <f>COUNTIFS(DetailsTable[Flat No.],FlatBasedDetails[[#This Row],[Flat No]],DetailsTable[Deceased Date],"&lt;&gt;")</f>
        <v>0</v>
      </c>
      <c r="E345" s="1">
        <f>FlatBasedDetails[[#This Row],[Total Cases Reported]]-FlatBasedDetails[[#This Row],[Recovered Cases]]-FlatBasedDetails[[#This Row],[Deceased Cases]]</f>
        <v>0</v>
      </c>
    </row>
    <row r="346" spans="1:5" x14ac:dyDescent="0.25">
      <c r="A346">
        <v>345</v>
      </c>
      <c r="B346" s="24">
        <f>COUNTIFS(DetailsTable[Flat No.],FlatBasedDetails[[#This Row],[Flat No]],DetailsTable[Positive Date],"&lt;&gt;")</f>
        <v>0</v>
      </c>
      <c r="C346">
        <f>COUNTIFS(DetailsTable[Flat No.],FlatBasedDetails[[#This Row],[Flat No]],DetailsTable[Recovered Date],"&lt;&gt;")</f>
        <v>0</v>
      </c>
      <c r="D346">
        <f>COUNTIFS(DetailsTable[Flat No.],FlatBasedDetails[[#This Row],[Flat No]],DetailsTable[Deceased Date],"&lt;&gt;")</f>
        <v>0</v>
      </c>
      <c r="E346" s="1">
        <f>FlatBasedDetails[[#This Row],[Total Cases Reported]]-FlatBasedDetails[[#This Row],[Recovered Cases]]-FlatBasedDetails[[#This Row],[Deceased Cases]]</f>
        <v>0</v>
      </c>
    </row>
    <row r="347" spans="1:5" x14ac:dyDescent="0.25">
      <c r="A347">
        <v>346</v>
      </c>
      <c r="B347" s="24">
        <f>COUNTIFS(DetailsTable[Flat No.],FlatBasedDetails[[#This Row],[Flat No]],DetailsTable[Positive Date],"&lt;&gt;")</f>
        <v>0</v>
      </c>
      <c r="C347">
        <f>COUNTIFS(DetailsTable[Flat No.],FlatBasedDetails[[#This Row],[Flat No]],DetailsTable[Recovered Date],"&lt;&gt;")</f>
        <v>0</v>
      </c>
      <c r="D347">
        <f>COUNTIFS(DetailsTable[Flat No.],FlatBasedDetails[[#This Row],[Flat No]],DetailsTable[Deceased Date],"&lt;&gt;")</f>
        <v>0</v>
      </c>
      <c r="E347" s="1">
        <f>FlatBasedDetails[[#This Row],[Total Cases Reported]]-FlatBasedDetails[[#This Row],[Recovered Cases]]-FlatBasedDetails[[#This Row],[Deceased Cases]]</f>
        <v>0</v>
      </c>
    </row>
    <row r="348" spans="1:5" x14ac:dyDescent="0.25">
      <c r="A348">
        <v>347</v>
      </c>
      <c r="B348" s="24">
        <f>COUNTIFS(DetailsTable[Flat No.],FlatBasedDetails[[#This Row],[Flat No]],DetailsTable[Positive Date],"&lt;&gt;")</f>
        <v>0</v>
      </c>
      <c r="C348">
        <f>COUNTIFS(DetailsTable[Flat No.],FlatBasedDetails[[#This Row],[Flat No]],DetailsTable[Recovered Date],"&lt;&gt;")</f>
        <v>0</v>
      </c>
      <c r="D348">
        <f>COUNTIFS(DetailsTable[Flat No.],FlatBasedDetails[[#This Row],[Flat No]],DetailsTable[Deceased Date],"&lt;&gt;")</f>
        <v>0</v>
      </c>
      <c r="E348" s="1">
        <f>FlatBasedDetails[[#This Row],[Total Cases Reported]]-FlatBasedDetails[[#This Row],[Recovered Cases]]-FlatBasedDetails[[#This Row],[Deceased Cases]]</f>
        <v>0</v>
      </c>
    </row>
    <row r="349" spans="1:5" x14ac:dyDescent="0.25">
      <c r="A349">
        <v>348</v>
      </c>
      <c r="B349" s="24">
        <f>COUNTIFS(DetailsTable[Flat No.],FlatBasedDetails[[#This Row],[Flat No]],DetailsTable[Positive Date],"&lt;&gt;")</f>
        <v>0</v>
      </c>
      <c r="C349">
        <f>COUNTIFS(DetailsTable[Flat No.],FlatBasedDetails[[#This Row],[Flat No]],DetailsTable[Recovered Date],"&lt;&gt;")</f>
        <v>0</v>
      </c>
      <c r="D349">
        <f>COUNTIFS(DetailsTable[Flat No.],FlatBasedDetails[[#This Row],[Flat No]],DetailsTable[Deceased Date],"&lt;&gt;")</f>
        <v>0</v>
      </c>
      <c r="E349" s="1">
        <f>FlatBasedDetails[[#This Row],[Total Cases Reported]]-FlatBasedDetails[[#This Row],[Recovered Cases]]-FlatBasedDetails[[#This Row],[Deceased Cases]]</f>
        <v>0</v>
      </c>
    </row>
    <row r="350" spans="1:5" x14ac:dyDescent="0.25">
      <c r="A350">
        <v>349</v>
      </c>
      <c r="B350" s="24">
        <f>COUNTIFS(DetailsTable[Flat No.],FlatBasedDetails[[#This Row],[Flat No]],DetailsTable[Positive Date],"&lt;&gt;")</f>
        <v>0</v>
      </c>
      <c r="C350">
        <f>COUNTIFS(DetailsTable[Flat No.],FlatBasedDetails[[#This Row],[Flat No]],DetailsTable[Recovered Date],"&lt;&gt;")</f>
        <v>0</v>
      </c>
      <c r="D350">
        <f>COUNTIFS(DetailsTable[Flat No.],FlatBasedDetails[[#This Row],[Flat No]],DetailsTable[Deceased Date],"&lt;&gt;")</f>
        <v>0</v>
      </c>
      <c r="E350" s="1">
        <f>FlatBasedDetails[[#This Row],[Total Cases Reported]]-FlatBasedDetails[[#This Row],[Recovered Cases]]-FlatBasedDetails[[#This Row],[Deceased Cases]]</f>
        <v>0</v>
      </c>
    </row>
    <row r="351" spans="1:5" x14ac:dyDescent="0.25">
      <c r="A351">
        <v>350</v>
      </c>
      <c r="B351" s="24">
        <f>COUNTIFS(DetailsTable[Flat No.],FlatBasedDetails[[#This Row],[Flat No]],DetailsTable[Positive Date],"&lt;&gt;")</f>
        <v>0</v>
      </c>
      <c r="C351">
        <f>COUNTIFS(DetailsTable[Flat No.],FlatBasedDetails[[#This Row],[Flat No]],DetailsTable[Recovered Date],"&lt;&gt;")</f>
        <v>0</v>
      </c>
      <c r="D351">
        <f>COUNTIFS(DetailsTable[Flat No.],FlatBasedDetails[[#This Row],[Flat No]],DetailsTable[Deceased Date],"&lt;&gt;")</f>
        <v>0</v>
      </c>
      <c r="E351" s="1">
        <f>FlatBasedDetails[[#This Row],[Total Cases Reported]]-FlatBasedDetails[[#This Row],[Recovered Cases]]-FlatBasedDetails[[#This Row],[Deceased Cases]]</f>
        <v>0</v>
      </c>
    </row>
    <row r="352" spans="1:5" x14ac:dyDescent="0.25">
      <c r="A352">
        <v>351</v>
      </c>
      <c r="B352" s="24">
        <f>COUNTIFS(DetailsTable[Flat No.],FlatBasedDetails[[#This Row],[Flat No]],DetailsTable[Positive Date],"&lt;&gt;")</f>
        <v>0</v>
      </c>
      <c r="C352">
        <f>COUNTIFS(DetailsTable[Flat No.],FlatBasedDetails[[#This Row],[Flat No]],DetailsTable[Recovered Date],"&lt;&gt;")</f>
        <v>0</v>
      </c>
      <c r="D352">
        <f>COUNTIFS(DetailsTable[Flat No.],FlatBasedDetails[[#This Row],[Flat No]],DetailsTable[Deceased Date],"&lt;&gt;")</f>
        <v>0</v>
      </c>
      <c r="E352" s="1">
        <f>FlatBasedDetails[[#This Row],[Total Cases Reported]]-FlatBasedDetails[[#This Row],[Recovered Cases]]-FlatBasedDetails[[#This Row],[Deceased Cases]]</f>
        <v>0</v>
      </c>
    </row>
    <row r="353" spans="1:5" x14ac:dyDescent="0.25">
      <c r="A353">
        <v>352</v>
      </c>
      <c r="B353" s="24">
        <f>COUNTIFS(DetailsTable[Flat No.],FlatBasedDetails[[#This Row],[Flat No]],DetailsTable[Positive Date],"&lt;&gt;")</f>
        <v>0</v>
      </c>
      <c r="C353">
        <f>COUNTIFS(DetailsTable[Flat No.],FlatBasedDetails[[#This Row],[Flat No]],DetailsTable[Recovered Date],"&lt;&gt;")</f>
        <v>0</v>
      </c>
      <c r="D353">
        <f>COUNTIFS(DetailsTable[Flat No.],FlatBasedDetails[[#This Row],[Flat No]],DetailsTable[Deceased Date],"&lt;&gt;")</f>
        <v>0</v>
      </c>
      <c r="E353" s="1">
        <f>FlatBasedDetails[[#This Row],[Total Cases Reported]]-FlatBasedDetails[[#This Row],[Recovered Cases]]-FlatBasedDetails[[#This Row],[Deceased Cases]]</f>
        <v>0</v>
      </c>
    </row>
    <row r="354" spans="1:5" x14ac:dyDescent="0.25">
      <c r="A354">
        <v>353</v>
      </c>
      <c r="B354" s="24">
        <f>COUNTIFS(DetailsTable[Flat No.],FlatBasedDetails[[#This Row],[Flat No]],DetailsTable[Positive Date],"&lt;&gt;")</f>
        <v>0</v>
      </c>
      <c r="C354">
        <f>COUNTIFS(DetailsTable[Flat No.],FlatBasedDetails[[#This Row],[Flat No]],DetailsTable[Recovered Date],"&lt;&gt;")</f>
        <v>0</v>
      </c>
      <c r="D354">
        <f>COUNTIFS(DetailsTable[Flat No.],FlatBasedDetails[[#This Row],[Flat No]],DetailsTable[Deceased Date],"&lt;&gt;")</f>
        <v>0</v>
      </c>
      <c r="E354" s="1">
        <f>FlatBasedDetails[[#This Row],[Total Cases Reported]]-FlatBasedDetails[[#This Row],[Recovered Cases]]-FlatBasedDetails[[#This Row],[Deceased Cases]]</f>
        <v>0</v>
      </c>
    </row>
    <row r="355" spans="1:5" x14ac:dyDescent="0.25">
      <c r="A355">
        <v>354</v>
      </c>
      <c r="B355" s="24">
        <f>COUNTIFS(DetailsTable[Flat No.],FlatBasedDetails[[#This Row],[Flat No]],DetailsTable[Positive Date],"&lt;&gt;")</f>
        <v>0</v>
      </c>
      <c r="C355">
        <f>COUNTIFS(DetailsTable[Flat No.],FlatBasedDetails[[#This Row],[Flat No]],DetailsTable[Recovered Date],"&lt;&gt;")</f>
        <v>0</v>
      </c>
      <c r="D355">
        <f>COUNTIFS(DetailsTable[Flat No.],FlatBasedDetails[[#This Row],[Flat No]],DetailsTable[Deceased Date],"&lt;&gt;")</f>
        <v>0</v>
      </c>
      <c r="E355" s="1">
        <f>FlatBasedDetails[[#This Row],[Total Cases Reported]]-FlatBasedDetails[[#This Row],[Recovered Cases]]-FlatBasedDetails[[#This Row],[Deceased Cases]]</f>
        <v>0</v>
      </c>
    </row>
    <row r="356" spans="1:5" x14ac:dyDescent="0.25">
      <c r="A356">
        <v>355</v>
      </c>
      <c r="B356" s="24">
        <f>COUNTIFS(DetailsTable[Flat No.],FlatBasedDetails[[#This Row],[Flat No]],DetailsTable[Positive Date],"&lt;&gt;")</f>
        <v>0</v>
      </c>
      <c r="C356">
        <f>COUNTIFS(DetailsTable[Flat No.],FlatBasedDetails[[#This Row],[Flat No]],DetailsTable[Recovered Date],"&lt;&gt;")</f>
        <v>0</v>
      </c>
      <c r="D356">
        <f>COUNTIFS(DetailsTable[Flat No.],FlatBasedDetails[[#This Row],[Flat No]],DetailsTable[Deceased Date],"&lt;&gt;")</f>
        <v>0</v>
      </c>
      <c r="E356" s="1">
        <f>FlatBasedDetails[[#This Row],[Total Cases Reported]]-FlatBasedDetails[[#This Row],[Recovered Cases]]-FlatBasedDetails[[#This Row],[Deceased Cases]]</f>
        <v>0</v>
      </c>
    </row>
    <row r="357" spans="1:5" x14ac:dyDescent="0.25">
      <c r="A357">
        <v>356</v>
      </c>
      <c r="B357" s="24">
        <f>COUNTIFS(DetailsTable[Flat No.],FlatBasedDetails[[#This Row],[Flat No]],DetailsTable[Positive Date],"&lt;&gt;")</f>
        <v>0</v>
      </c>
      <c r="C357">
        <f>COUNTIFS(DetailsTable[Flat No.],FlatBasedDetails[[#This Row],[Flat No]],DetailsTable[Recovered Date],"&lt;&gt;")</f>
        <v>0</v>
      </c>
      <c r="D357">
        <f>COUNTIFS(DetailsTable[Flat No.],FlatBasedDetails[[#This Row],[Flat No]],DetailsTable[Deceased Date],"&lt;&gt;")</f>
        <v>0</v>
      </c>
      <c r="E357" s="1">
        <f>FlatBasedDetails[[#This Row],[Total Cases Reported]]-FlatBasedDetails[[#This Row],[Recovered Cases]]-FlatBasedDetails[[#This Row],[Deceased Cases]]</f>
        <v>0</v>
      </c>
    </row>
    <row r="358" spans="1:5" x14ac:dyDescent="0.25">
      <c r="A358">
        <v>357</v>
      </c>
      <c r="B358" s="24">
        <f>COUNTIFS(DetailsTable[Flat No.],FlatBasedDetails[[#This Row],[Flat No]],DetailsTable[Positive Date],"&lt;&gt;")</f>
        <v>0</v>
      </c>
      <c r="C358">
        <f>COUNTIFS(DetailsTable[Flat No.],FlatBasedDetails[[#This Row],[Flat No]],DetailsTable[Recovered Date],"&lt;&gt;")</f>
        <v>0</v>
      </c>
      <c r="D358">
        <f>COUNTIFS(DetailsTable[Flat No.],FlatBasedDetails[[#This Row],[Flat No]],DetailsTable[Deceased Date],"&lt;&gt;")</f>
        <v>0</v>
      </c>
      <c r="E358" s="1">
        <f>FlatBasedDetails[[#This Row],[Total Cases Reported]]-FlatBasedDetails[[#This Row],[Recovered Cases]]-FlatBasedDetails[[#This Row],[Deceased Cases]]</f>
        <v>0</v>
      </c>
    </row>
    <row r="359" spans="1:5" x14ac:dyDescent="0.25">
      <c r="A359">
        <v>358</v>
      </c>
      <c r="B359" s="24">
        <f>COUNTIFS(DetailsTable[Flat No.],FlatBasedDetails[[#This Row],[Flat No]],DetailsTable[Positive Date],"&lt;&gt;")</f>
        <v>0</v>
      </c>
      <c r="C359">
        <f>COUNTIFS(DetailsTable[Flat No.],FlatBasedDetails[[#This Row],[Flat No]],DetailsTable[Recovered Date],"&lt;&gt;")</f>
        <v>0</v>
      </c>
      <c r="D359">
        <f>COUNTIFS(DetailsTable[Flat No.],FlatBasedDetails[[#This Row],[Flat No]],DetailsTable[Deceased Date],"&lt;&gt;")</f>
        <v>0</v>
      </c>
      <c r="E359" s="1">
        <f>FlatBasedDetails[[#This Row],[Total Cases Reported]]-FlatBasedDetails[[#This Row],[Recovered Cases]]-FlatBasedDetails[[#This Row],[Deceased Cases]]</f>
        <v>0</v>
      </c>
    </row>
    <row r="360" spans="1:5" x14ac:dyDescent="0.25">
      <c r="A360">
        <v>359</v>
      </c>
      <c r="B360" s="24">
        <f>COUNTIFS(DetailsTable[Flat No.],FlatBasedDetails[[#This Row],[Flat No]],DetailsTable[Positive Date],"&lt;&gt;")</f>
        <v>0</v>
      </c>
      <c r="C360">
        <f>COUNTIFS(DetailsTable[Flat No.],FlatBasedDetails[[#This Row],[Flat No]],DetailsTable[Recovered Date],"&lt;&gt;")</f>
        <v>0</v>
      </c>
      <c r="D360">
        <f>COUNTIFS(DetailsTable[Flat No.],FlatBasedDetails[[#This Row],[Flat No]],DetailsTable[Deceased Date],"&lt;&gt;")</f>
        <v>0</v>
      </c>
      <c r="E360" s="1">
        <f>FlatBasedDetails[[#This Row],[Total Cases Reported]]-FlatBasedDetails[[#This Row],[Recovered Cases]]-FlatBasedDetails[[#This Row],[Deceased Cases]]</f>
        <v>0</v>
      </c>
    </row>
    <row r="361" spans="1:5" x14ac:dyDescent="0.25">
      <c r="A361">
        <v>360</v>
      </c>
      <c r="B361" s="24">
        <f>COUNTIFS(DetailsTable[Flat No.],FlatBasedDetails[[#This Row],[Flat No]],DetailsTable[Positive Date],"&lt;&gt;")</f>
        <v>0</v>
      </c>
      <c r="C361">
        <f>COUNTIFS(DetailsTable[Flat No.],FlatBasedDetails[[#This Row],[Flat No]],DetailsTable[Recovered Date],"&lt;&gt;")</f>
        <v>0</v>
      </c>
      <c r="D361">
        <f>COUNTIFS(DetailsTable[Flat No.],FlatBasedDetails[[#This Row],[Flat No]],DetailsTable[Deceased Date],"&lt;&gt;")</f>
        <v>0</v>
      </c>
      <c r="E361" s="1">
        <f>FlatBasedDetails[[#This Row],[Total Cases Reported]]-FlatBasedDetails[[#This Row],[Recovered Cases]]-FlatBasedDetails[[#This Row],[Deceased Cases]]</f>
        <v>0</v>
      </c>
    </row>
    <row r="362" spans="1:5" x14ac:dyDescent="0.25">
      <c r="A362">
        <v>361</v>
      </c>
      <c r="B362" s="24">
        <f>COUNTIFS(DetailsTable[Flat No.],FlatBasedDetails[[#This Row],[Flat No]],DetailsTable[Positive Date],"&lt;&gt;")</f>
        <v>0</v>
      </c>
      <c r="C362">
        <f>COUNTIFS(DetailsTable[Flat No.],FlatBasedDetails[[#This Row],[Flat No]],DetailsTable[Recovered Date],"&lt;&gt;")</f>
        <v>0</v>
      </c>
      <c r="D362">
        <f>COUNTIFS(DetailsTable[Flat No.],FlatBasedDetails[[#This Row],[Flat No]],DetailsTable[Deceased Date],"&lt;&gt;")</f>
        <v>0</v>
      </c>
      <c r="E362" s="1">
        <f>FlatBasedDetails[[#This Row],[Total Cases Reported]]-FlatBasedDetails[[#This Row],[Recovered Cases]]-FlatBasedDetails[[#This Row],[Deceased Cases]]</f>
        <v>0</v>
      </c>
    </row>
    <row r="363" spans="1:5" x14ac:dyDescent="0.25">
      <c r="A363">
        <v>362</v>
      </c>
      <c r="B363" s="24">
        <f>COUNTIFS(DetailsTable[Flat No.],FlatBasedDetails[[#This Row],[Flat No]],DetailsTable[Positive Date],"&lt;&gt;")</f>
        <v>0</v>
      </c>
      <c r="C363">
        <f>COUNTIFS(DetailsTable[Flat No.],FlatBasedDetails[[#This Row],[Flat No]],DetailsTable[Recovered Date],"&lt;&gt;")</f>
        <v>0</v>
      </c>
      <c r="D363">
        <f>COUNTIFS(DetailsTable[Flat No.],FlatBasedDetails[[#This Row],[Flat No]],DetailsTable[Deceased Date],"&lt;&gt;")</f>
        <v>0</v>
      </c>
      <c r="E363" s="1">
        <f>FlatBasedDetails[[#This Row],[Total Cases Reported]]-FlatBasedDetails[[#This Row],[Recovered Cases]]-FlatBasedDetails[[#This Row],[Deceased Cases]]</f>
        <v>0</v>
      </c>
    </row>
    <row r="364" spans="1:5" x14ac:dyDescent="0.25">
      <c r="A364">
        <v>363</v>
      </c>
      <c r="B364" s="24">
        <f>COUNTIFS(DetailsTable[Flat No.],FlatBasedDetails[[#This Row],[Flat No]],DetailsTable[Positive Date],"&lt;&gt;")</f>
        <v>0</v>
      </c>
      <c r="C364">
        <f>COUNTIFS(DetailsTable[Flat No.],FlatBasedDetails[[#This Row],[Flat No]],DetailsTable[Recovered Date],"&lt;&gt;")</f>
        <v>0</v>
      </c>
      <c r="D364">
        <f>COUNTIFS(DetailsTable[Flat No.],FlatBasedDetails[[#This Row],[Flat No]],DetailsTable[Deceased Date],"&lt;&gt;")</f>
        <v>0</v>
      </c>
      <c r="E364" s="1">
        <f>FlatBasedDetails[[#This Row],[Total Cases Reported]]-FlatBasedDetails[[#This Row],[Recovered Cases]]-FlatBasedDetails[[#This Row],[Deceased Cases]]</f>
        <v>0</v>
      </c>
    </row>
    <row r="365" spans="1:5" x14ac:dyDescent="0.25">
      <c r="A365">
        <v>364</v>
      </c>
      <c r="B365" s="24">
        <f>COUNTIFS(DetailsTable[Flat No.],FlatBasedDetails[[#This Row],[Flat No]],DetailsTable[Positive Date],"&lt;&gt;")</f>
        <v>0</v>
      </c>
      <c r="C365">
        <f>COUNTIFS(DetailsTable[Flat No.],FlatBasedDetails[[#This Row],[Flat No]],DetailsTable[Recovered Date],"&lt;&gt;")</f>
        <v>0</v>
      </c>
      <c r="D365">
        <f>COUNTIFS(DetailsTable[Flat No.],FlatBasedDetails[[#This Row],[Flat No]],DetailsTable[Deceased Date],"&lt;&gt;")</f>
        <v>0</v>
      </c>
      <c r="E365" s="1">
        <f>FlatBasedDetails[[#This Row],[Total Cases Reported]]-FlatBasedDetails[[#This Row],[Recovered Cases]]-FlatBasedDetails[[#This Row],[Deceased Cases]]</f>
        <v>0</v>
      </c>
    </row>
    <row r="366" spans="1:5" x14ac:dyDescent="0.25">
      <c r="A366">
        <v>365</v>
      </c>
      <c r="B366" s="24">
        <f>COUNTIFS(DetailsTable[Flat No.],FlatBasedDetails[[#This Row],[Flat No]],DetailsTable[Positive Date],"&lt;&gt;")</f>
        <v>0</v>
      </c>
      <c r="C366">
        <f>COUNTIFS(DetailsTable[Flat No.],FlatBasedDetails[[#This Row],[Flat No]],DetailsTable[Recovered Date],"&lt;&gt;")</f>
        <v>0</v>
      </c>
      <c r="D366">
        <f>COUNTIFS(DetailsTable[Flat No.],FlatBasedDetails[[#This Row],[Flat No]],DetailsTable[Deceased Date],"&lt;&gt;")</f>
        <v>0</v>
      </c>
      <c r="E366" s="1">
        <f>FlatBasedDetails[[#This Row],[Total Cases Reported]]-FlatBasedDetails[[#This Row],[Recovered Cases]]-FlatBasedDetails[[#This Row],[Deceased Cases]]</f>
        <v>0</v>
      </c>
    </row>
    <row r="367" spans="1:5" x14ac:dyDescent="0.25">
      <c r="A367">
        <v>366</v>
      </c>
      <c r="B367" s="24">
        <f>COUNTIFS(DetailsTable[Flat No.],FlatBasedDetails[[#This Row],[Flat No]],DetailsTable[Positive Date],"&lt;&gt;")</f>
        <v>0</v>
      </c>
      <c r="C367">
        <f>COUNTIFS(DetailsTable[Flat No.],FlatBasedDetails[[#This Row],[Flat No]],DetailsTable[Recovered Date],"&lt;&gt;")</f>
        <v>0</v>
      </c>
      <c r="D367">
        <f>COUNTIFS(DetailsTable[Flat No.],FlatBasedDetails[[#This Row],[Flat No]],DetailsTable[Deceased Date],"&lt;&gt;")</f>
        <v>0</v>
      </c>
      <c r="E367" s="1">
        <f>FlatBasedDetails[[#This Row],[Total Cases Reported]]-FlatBasedDetails[[#This Row],[Recovered Cases]]-FlatBasedDetails[[#This Row],[Deceased Cases]]</f>
        <v>0</v>
      </c>
    </row>
    <row r="368" spans="1:5" x14ac:dyDescent="0.25">
      <c r="A368">
        <v>367</v>
      </c>
      <c r="B368" s="24">
        <f>COUNTIFS(DetailsTable[Flat No.],FlatBasedDetails[[#This Row],[Flat No]],DetailsTable[Positive Date],"&lt;&gt;")</f>
        <v>0</v>
      </c>
      <c r="C368">
        <f>COUNTIFS(DetailsTable[Flat No.],FlatBasedDetails[[#This Row],[Flat No]],DetailsTable[Recovered Date],"&lt;&gt;")</f>
        <v>0</v>
      </c>
      <c r="D368">
        <f>COUNTIFS(DetailsTable[Flat No.],FlatBasedDetails[[#This Row],[Flat No]],DetailsTable[Deceased Date],"&lt;&gt;")</f>
        <v>0</v>
      </c>
      <c r="E368" s="1">
        <f>FlatBasedDetails[[#This Row],[Total Cases Reported]]-FlatBasedDetails[[#This Row],[Recovered Cases]]-FlatBasedDetails[[#This Row],[Deceased Cases]]</f>
        <v>0</v>
      </c>
    </row>
    <row r="369" spans="1:5" x14ac:dyDescent="0.25">
      <c r="A369">
        <v>368</v>
      </c>
      <c r="B369" s="24">
        <f>COUNTIFS(DetailsTable[Flat No.],FlatBasedDetails[[#This Row],[Flat No]],DetailsTable[Positive Date],"&lt;&gt;")</f>
        <v>0</v>
      </c>
      <c r="C369">
        <f>COUNTIFS(DetailsTable[Flat No.],FlatBasedDetails[[#This Row],[Flat No]],DetailsTable[Recovered Date],"&lt;&gt;")</f>
        <v>0</v>
      </c>
      <c r="D369">
        <f>COUNTIFS(DetailsTable[Flat No.],FlatBasedDetails[[#This Row],[Flat No]],DetailsTable[Deceased Date],"&lt;&gt;")</f>
        <v>0</v>
      </c>
      <c r="E369" s="1">
        <f>FlatBasedDetails[[#This Row],[Total Cases Reported]]-FlatBasedDetails[[#This Row],[Recovered Cases]]-FlatBasedDetails[[#This Row],[Deceased Cases]]</f>
        <v>0</v>
      </c>
    </row>
    <row r="370" spans="1:5" x14ac:dyDescent="0.25">
      <c r="A370">
        <v>369</v>
      </c>
      <c r="B370" s="24">
        <f>COUNTIFS(DetailsTable[Flat No.],FlatBasedDetails[[#This Row],[Flat No]],DetailsTable[Positive Date],"&lt;&gt;")</f>
        <v>0</v>
      </c>
      <c r="C370">
        <f>COUNTIFS(DetailsTable[Flat No.],FlatBasedDetails[[#This Row],[Flat No]],DetailsTable[Recovered Date],"&lt;&gt;")</f>
        <v>0</v>
      </c>
      <c r="D370">
        <f>COUNTIFS(DetailsTable[Flat No.],FlatBasedDetails[[#This Row],[Flat No]],DetailsTable[Deceased Date],"&lt;&gt;")</f>
        <v>0</v>
      </c>
      <c r="E370" s="1">
        <f>FlatBasedDetails[[#This Row],[Total Cases Reported]]-FlatBasedDetails[[#This Row],[Recovered Cases]]-FlatBasedDetails[[#This Row],[Deceased Cases]]</f>
        <v>0</v>
      </c>
    </row>
    <row r="371" spans="1:5" x14ac:dyDescent="0.25">
      <c r="A371">
        <v>370</v>
      </c>
      <c r="B371" s="24">
        <f>COUNTIFS(DetailsTable[Flat No.],FlatBasedDetails[[#This Row],[Flat No]],DetailsTable[Positive Date],"&lt;&gt;")</f>
        <v>0</v>
      </c>
      <c r="C371">
        <f>COUNTIFS(DetailsTable[Flat No.],FlatBasedDetails[[#This Row],[Flat No]],DetailsTable[Recovered Date],"&lt;&gt;")</f>
        <v>0</v>
      </c>
      <c r="D371">
        <f>COUNTIFS(DetailsTable[Flat No.],FlatBasedDetails[[#This Row],[Flat No]],DetailsTable[Deceased Date],"&lt;&gt;")</f>
        <v>0</v>
      </c>
      <c r="E371" s="1">
        <f>FlatBasedDetails[[#This Row],[Total Cases Reported]]-FlatBasedDetails[[#This Row],[Recovered Cases]]-FlatBasedDetails[[#This Row],[Deceased Cases]]</f>
        <v>0</v>
      </c>
    </row>
    <row r="372" spans="1:5" x14ac:dyDescent="0.25">
      <c r="A372">
        <v>371</v>
      </c>
      <c r="B372" s="24">
        <f>COUNTIFS(DetailsTable[Flat No.],FlatBasedDetails[[#This Row],[Flat No]],DetailsTable[Positive Date],"&lt;&gt;")</f>
        <v>0</v>
      </c>
      <c r="C372">
        <f>COUNTIFS(DetailsTable[Flat No.],FlatBasedDetails[[#This Row],[Flat No]],DetailsTable[Recovered Date],"&lt;&gt;")</f>
        <v>0</v>
      </c>
      <c r="D372">
        <f>COUNTIFS(DetailsTable[Flat No.],FlatBasedDetails[[#This Row],[Flat No]],DetailsTable[Deceased Date],"&lt;&gt;")</f>
        <v>0</v>
      </c>
      <c r="E372" s="1">
        <f>FlatBasedDetails[[#This Row],[Total Cases Reported]]-FlatBasedDetails[[#This Row],[Recovered Cases]]-FlatBasedDetails[[#This Row],[Deceased Cases]]</f>
        <v>0</v>
      </c>
    </row>
    <row r="373" spans="1:5" x14ac:dyDescent="0.25">
      <c r="A373">
        <v>372</v>
      </c>
      <c r="B373" s="24">
        <f>COUNTIFS(DetailsTable[Flat No.],FlatBasedDetails[[#This Row],[Flat No]],DetailsTable[Positive Date],"&lt;&gt;")</f>
        <v>0</v>
      </c>
      <c r="C373">
        <f>COUNTIFS(DetailsTable[Flat No.],FlatBasedDetails[[#This Row],[Flat No]],DetailsTable[Recovered Date],"&lt;&gt;")</f>
        <v>0</v>
      </c>
      <c r="D373">
        <f>COUNTIFS(DetailsTable[Flat No.],FlatBasedDetails[[#This Row],[Flat No]],DetailsTable[Deceased Date],"&lt;&gt;")</f>
        <v>0</v>
      </c>
      <c r="E373" s="1">
        <f>FlatBasedDetails[[#This Row],[Total Cases Reported]]-FlatBasedDetails[[#This Row],[Recovered Cases]]-FlatBasedDetails[[#This Row],[Deceased Cases]]</f>
        <v>0</v>
      </c>
    </row>
    <row r="374" spans="1:5" x14ac:dyDescent="0.25">
      <c r="A374">
        <v>373</v>
      </c>
      <c r="B374" s="24">
        <f>COUNTIFS(DetailsTable[Flat No.],FlatBasedDetails[[#This Row],[Flat No]],DetailsTable[Positive Date],"&lt;&gt;")</f>
        <v>0</v>
      </c>
      <c r="C374">
        <f>COUNTIFS(DetailsTable[Flat No.],FlatBasedDetails[[#This Row],[Flat No]],DetailsTable[Recovered Date],"&lt;&gt;")</f>
        <v>0</v>
      </c>
      <c r="D374">
        <f>COUNTIFS(DetailsTable[Flat No.],FlatBasedDetails[[#This Row],[Flat No]],DetailsTable[Deceased Date],"&lt;&gt;")</f>
        <v>0</v>
      </c>
      <c r="E374" s="1">
        <f>FlatBasedDetails[[#This Row],[Total Cases Reported]]-FlatBasedDetails[[#This Row],[Recovered Cases]]-FlatBasedDetails[[#This Row],[Deceased Cases]]</f>
        <v>0</v>
      </c>
    </row>
    <row r="375" spans="1:5" x14ac:dyDescent="0.25">
      <c r="A375">
        <v>374</v>
      </c>
      <c r="B375" s="24">
        <f>COUNTIFS(DetailsTable[Flat No.],FlatBasedDetails[[#This Row],[Flat No]],DetailsTable[Positive Date],"&lt;&gt;")</f>
        <v>0</v>
      </c>
      <c r="C375">
        <f>COUNTIFS(DetailsTable[Flat No.],FlatBasedDetails[[#This Row],[Flat No]],DetailsTable[Recovered Date],"&lt;&gt;")</f>
        <v>0</v>
      </c>
      <c r="D375">
        <f>COUNTIFS(DetailsTable[Flat No.],FlatBasedDetails[[#This Row],[Flat No]],DetailsTable[Deceased Date],"&lt;&gt;")</f>
        <v>0</v>
      </c>
      <c r="E375" s="1">
        <f>FlatBasedDetails[[#This Row],[Total Cases Reported]]-FlatBasedDetails[[#This Row],[Recovered Cases]]-FlatBasedDetails[[#This Row],[Deceased Cases]]</f>
        <v>0</v>
      </c>
    </row>
    <row r="376" spans="1:5" x14ac:dyDescent="0.25">
      <c r="A376">
        <v>375</v>
      </c>
      <c r="B376" s="24">
        <f>COUNTIFS(DetailsTable[Flat No.],FlatBasedDetails[[#This Row],[Flat No]],DetailsTable[Positive Date],"&lt;&gt;")</f>
        <v>0</v>
      </c>
      <c r="C376">
        <f>COUNTIFS(DetailsTable[Flat No.],FlatBasedDetails[[#This Row],[Flat No]],DetailsTable[Recovered Date],"&lt;&gt;")</f>
        <v>0</v>
      </c>
      <c r="D376">
        <f>COUNTIFS(DetailsTable[Flat No.],FlatBasedDetails[[#This Row],[Flat No]],DetailsTable[Deceased Date],"&lt;&gt;")</f>
        <v>0</v>
      </c>
      <c r="E376" s="1">
        <f>FlatBasedDetails[[#This Row],[Total Cases Reported]]-FlatBasedDetails[[#This Row],[Recovered Cases]]-FlatBasedDetails[[#This Row],[Deceased Cases]]</f>
        <v>0</v>
      </c>
    </row>
    <row r="377" spans="1:5" x14ac:dyDescent="0.25">
      <c r="A377">
        <v>376</v>
      </c>
      <c r="B377" s="24">
        <f>COUNTIFS(DetailsTable[Flat No.],FlatBasedDetails[[#This Row],[Flat No]],DetailsTable[Positive Date],"&lt;&gt;")</f>
        <v>0</v>
      </c>
      <c r="C377">
        <f>COUNTIFS(DetailsTable[Flat No.],FlatBasedDetails[[#This Row],[Flat No]],DetailsTable[Recovered Date],"&lt;&gt;")</f>
        <v>0</v>
      </c>
      <c r="D377">
        <f>COUNTIFS(DetailsTable[Flat No.],FlatBasedDetails[[#This Row],[Flat No]],DetailsTable[Deceased Date],"&lt;&gt;")</f>
        <v>0</v>
      </c>
      <c r="E377" s="1">
        <f>FlatBasedDetails[[#This Row],[Total Cases Reported]]-FlatBasedDetails[[#This Row],[Recovered Cases]]-FlatBasedDetails[[#This Row],[Deceased Cases]]</f>
        <v>0</v>
      </c>
    </row>
    <row r="378" spans="1:5" x14ac:dyDescent="0.25">
      <c r="A378">
        <v>377</v>
      </c>
      <c r="B378" s="24">
        <f>COUNTIFS(DetailsTable[Flat No.],FlatBasedDetails[[#This Row],[Flat No]],DetailsTable[Positive Date],"&lt;&gt;")</f>
        <v>0</v>
      </c>
      <c r="C378">
        <f>COUNTIFS(DetailsTable[Flat No.],FlatBasedDetails[[#This Row],[Flat No]],DetailsTable[Recovered Date],"&lt;&gt;")</f>
        <v>0</v>
      </c>
      <c r="D378">
        <f>COUNTIFS(DetailsTable[Flat No.],FlatBasedDetails[[#This Row],[Flat No]],DetailsTable[Deceased Date],"&lt;&gt;")</f>
        <v>0</v>
      </c>
      <c r="E378" s="1">
        <f>FlatBasedDetails[[#This Row],[Total Cases Reported]]-FlatBasedDetails[[#This Row],[Recovered Cases]]-FlatBasedDetails[[#This Row],[Deceased Cases]]</f>
        <v>0</v>
      </c>
    </row>
    <row r="379" spans="1:5" x14ac:dyDescent="0.25">
      <c r="A379">
        <v>378</v>
      </c>
      <c r="B379" s="24">
        <f>COUNTIFS(DetailsTable[Flat No.],FlatBasedDetails[[#This Row],[Flat No]],DetailsTable[Positive Date],"&lt;&gt;")</f>
        <v>0</v>
      </c>
      <c r="C379">
        <f>COUNTIFS(DetailsTable[Flat No.],FlatBasedDetails[[#This Row],[Flat No]],DetailsTable[Recovered Date],"&lt;&gt;")</f>
        <v>0</v>
      </c>
      <c r="D379">
        <f>COUNTIFS(DetailsTable[Flat No.],FlatBasedDetails[[#This Row],[Flat No]],DetailsTable[Deceased Date],"&lt;&gt;")</f>
        <v>0</v>
      </c>
      <c r="E379" s="1">
        <f>FlatBasedDetails[[#This Row],[Total Cases Reported]]-FlatBasedDetails[[#This Row],[Recovered Cases]]-FlatBasedDetails[[#This Row],[Deceased Cases]]</f>
        <v>0</v>
      </c>
    </row>
    <row r="380" spans="1:5" x14ac:dyDescent="0.25">
      <c r="A380">
        <v>379</v>
      </c>
      <c r="B380" s="24">
        <f>COUNTIFS(DetailsTable[Flat No.],FlatBasedDetails[[#This Row],[Flat No]],DetailsTable[Positive Date],"&lt;&gt;")</f>
        <v>0</v>
      </c>
      <c r="C380">
        <f>COUNTIFS(DetailsTable[Flat No.],FlatBasedDetails[[#This Row],[Flat No]],DetailsTable[Recovered Date],"&lt;&gt;")</f>
        <v>0</v>
      </c>
      <c r="D380">
        <f>COUNTIFS(DetailsTable[Flat No.],FlatBasedDetails[[#This Row],[Flat No]],DetailsTable[Deceased Date],"&lt;&gt;")</f>
        <v>0</v>
      </c>
      <c r="E380" s="1">
        <f>FlatBasedDetails[[#This Row],[Total Cases Reported]]-FlatBasedDetails[[#This Row],[Recovered Cases]]-FlatBasedDetails[[#This Row],[Deceased Cases]]</f>
        <v>0</v>
      </c>
    </row>
    <row r="381" spans="1:5" x14ac:dyDescent="0.25">
      <c r="A381">
        <v>380</v>
      </c>
      <c r="B381" s="24">
        <f>COUNTIFS(DetailsTable[Flat No.],FlatBasedDetails[[#This Row],[Flat No]],DetailsTable[Positive Date],"&lt;&gt;")</f>
        <v>0</v>
      </c>
      <c r="C381">
        <f>COUNTIFS(DetailsTable[Flat No.],FlatBasedDetails[[#This Row],[Flat No]],DetailsTable[Recovered Date],"&lt;&gt;")</f>
        <v>0</v>
      </c>
      <c r="D381">
        <f>COUNTIFS(DetailsTable[Flat No.],FlatBasedDetails[[#This Row],[Flat No]],DetailsTable[Deceased Date],"&lt;&gt;")</f>
        <v>0</v>
      </c>
      <c r="E381" s="1">
        <f>FlatBasedDetails[[#This Row],[Total Cases Reported]]-FlatBasedDetails[[#This Row],[Recovered Cases]]-FlatBasedDetails[[#This Row],[Deceased Cases]]</f>
        <v>0</v>
      </c>
    </row>
    <row r="382" spans="1:5" x14ac:dyDescent="0.25">
      <c r="A382">
        <v>381</v>
      </c>
      <c r="B382" s="24">
        <f>COUNTIFS(DetailsTable[Flat No.],FlatBasedDetails[[#This Row],[Flat No]],DetailsTable[Positive Date],"&lt;&gt;")</f>
        <v>0</v>
      </c>
      <c r="C382">
        <f>COUNTIFS(DetailsTable[Flat No.],FlatBasedDetails[[#This Row],[Flat No]],DetailsTable[Recovered Date],"&lt;&gt;")</f>
        <v>0</v>
      </c>
      <c r="D382">
        <f>COUNTIFS(DetailsTable[Flat No.],FlatBasedDetails[[#This Row],[Flat No]],DetailsTable[Deceased Date],"&lt;&gt;")</f>
        <v>0</v>
      </c>
      <c r="E382" s="1">
        <f>FlatBasedDetails[[#This Row],[Total Cases Reported]]-FlatBasedDetails[[#This Row],[Recovered Cases]]-FlatBasedDetails[[#This Row],[Deceased Cases]]</f>
        <v>0</v>
      </c>
    </row>
    <row r="383" spans="1:5" x14ac:dyDescent="0.25">
      <c r="A383">
        <v>382</v>
      </c>
      <c r="B383" s="24">
        <f>COUNTIFS(DetailsTable[Flat No.],FlatBasedDetails[[#This Row],[Flat No]],DetailsTable[Positive Date],"&lt;&gt;")</f>
        <v>0</v>
      </c>
      <c r="C383">
        <f>COUNTIFS(DetailsTable[Flat No.],FlatBasedDetails[[#This Row],[Flat No]],DetailsTable[Recovered Date],"&lt;&gt;")</f>
        <v>0</v>
      </c>
      <c r="D383">
        <f>COUNTIFS(DetailsTable[Flat No.],FlatBasedDetails[[#This Row],[Flat No]],DetailsTable[Deceased Date],"&lt;&gt;")</f>
        <v>0</v>
      </c>
      <c r="E383" s="1">
        <f>FlatBasedDetails[[#This Row],[Total Cases Reported]]-FlatBasedDetails[[#This Row],[Recovered Cases]]-FlatBasedDetails[[#This Row],[Deceased Cases]]</f>
        <v>0</v>
      </c>
    </row>
    <row r="384" spans="1:5" x14ac:dyDescent="0.25">
      <c r="A384">
        <v>383</v>
      </c>
      <c r="B384" s="24">
        <f>COUNTIFS(DetailsTable[Flat No.],FlatBasedDetails[[#This Row],[Flat No]],DetailsTable[Positive Date],"&lt;&gt;")</f>
        <v>0</v>
      </c>
      <c r="C384">
        <f>COUNTIFS(DetailsTable[Flat No.],FlatBasedDetails[[#This Row],[Flat No]],DetailsTable[Recovered Date],"&lt;&gt;")</f>
        <v>0</v>
      </c>
      <c r="D384">
        <f>COUNTIFS(DetailsTable[Flat No.],FlatBasedDetails[[#This Row],[Flat No]],DetailsTable[Deceased Date],"&lt;&gt;")</f>
        <v>0</v>
      </c>
      <c r="E384" s="1">
        <f>FlatBasedDetails[[#This Row],[Total Cases Reported]]-FlatBasedDetails[[#This Row],[Recovered Cases]]-FlatBasedDetails[[#This Row],[Deceased Cases]]</f>
        <v>0</v>
      </c>
    </row>
    <row r="385" spans="1:5" x14ac:dyDescent="0.25">
      <c r="A385">
        <v>384</v>
      </c>
      <c r="B385" s="24">
        <f>COUNTIFS(DetailsTable[Flat No.],FlatBasedDetails[[#This Row],[Flat No]],DetailsTable[Positive Date],"&lt;&gt;")</f>
        <v>0</v>
      </c>
      <c r="C385">
        <f>COUNTIFS(DetailsTable[Flat No.],FlatBasedDetails[[#This Row],[Flat No]],DetailsTable[Recovered Date],"&lt;&gt;")</f>
        <v>0</v>
      </c>
      <c r="D385">
        <f>COUNTIFS(DetailsTable[Flat No.],FlatBasedDetails[[#This Row],[Flat No]],DetailsTable[Deceased Date],"&lt;&gt;")</f>
        <v>0</v>
      </c>
      <c r="E385" s="1">
        <f>FlatBasedDetails[[#This Row],[Total Cases Reported]]-FlatBasedDetails[[#This Row],[Recovered Cases]]-FlatBasedDetails[[#This Row],[Deceased Cases]]</f>
        <v>0</v>
      </c>
    </row>
    <row r="386" spans="1:5" x14ac:dyDescent="0.25">
      <c r="A386">
        <v>385</v>
      </c>
      <c r="B386" s="24">
        <f>COUNTIFS(DetailsTable[Flat No.],FlatBasedDetails[[#This Row],[Flat No]],DetailsTable[Positive Date],"&lt;&gt;")</f>
        <v>0</v>
      </c>
      <c r="C386">
        <f>COUNTIFS(DetailsTable[Flat No.],FlatBasedDetails[[#This Row],[Flat No]],DetailsTable[Recovered Date],"&lt;&gt;")</f>
        <v>0</v>
      </c>
      <c r="D386">
        <f>COUNTIFS(DetailsTable[Flat No.],FlatBasedDetails[[#This Row],[Flat No]],DetailsTable[Deceased Date],"&lt;&gt;")</f>
        <v>0</v>
      </c>
      <c r="E386" s="1">
        <f>FlatBasedDetails[[#This Row],[Total Cases Reported]]-FlatBasedDetails[[#This Row],[Recovered Cases]]-FlatBasedDetails[[#This Row],[Deceased Cases]]</f>
        <v>0</v>
      </c>
    </row>
    <row r="387" spans="1:5" x14ac:dyDescent="0.25">
      <c r="A387">
        <v>386</v>
      </c>
      <c r="B387" s="24">
        <f>COUNTIFS(DetailsTable[Flat No.],FlatBasedDetails[[#This Row],[Flat No]],DetailsTable[Positive Date],"&lt;&gt;")</f>
        <v>0</v>
      </c>
      <c r="C387">
        <f>COUNTIFS(DetailsTable[Flat No.],FlatBasedDetails[[#This Row],[Flat No]],DetailsTable[Recovered Date],"&lt;&gt;")</f>
        <v>0</v>
      </c>
      <c r="D387">
        <f>COUNTIFS(DetailsTable[Flat No.],FlatBasedDetails[[#This Row],[Flat No]],DetailsTable[Deceased Date],"&lt;&gt;")</f>
        <v>0</v>
      </c>
      <c r="E387" s="1">
        <f>FlatBasedDetails[[#This Row],[Total Cases Reported]]-FlatBasedDetails[[#This Row],[Recovered Cases]]-FlatBasedDetails[[#This Row],[Deceased Cases]]</f>
        <v>0</v>
      </c>
    </row>
    <row r="388" spans="1:5" x14ac:dyDescent="0.25">
      <c r="A388">
        <v>387</v>
      </c>
      <c r="B388" s="24">
        <f>COUNTIFS(DetailsTable[Flat No.],FlatBasedDetails[[#This Row],[Flat No]],DetailsTable[Positive Date],"&lt;&gt;")</f>
        <v>0</v>
      </c>
      <c r="C388">
        <f>COUNTIFS(DetailsTable[Flat No.],FlatBasedDetails[[#This Row],[Flat No]],DetailsTable[Recovered Date],"&lt;&gt;")</f>
        <v>0</v>
      </c>
      <c r="D388">
        <f>COUNTIFS(DetailsTable[Flat No.],FlatBasedDetails[[#This Row],[Flat No]],DetailsTable[Deceased Date],"&lt;&gt;")</f>
        <v>0</v>
      </c>
      <c r="E388" s="1">
        <f>FlatBasedDetails[[#This Row],[Total Cases Reported]]-FlatBasedDetails[[#This Row],[Recovered Cases]]-FlatBasedDetails[[#This Row],[Deceased Cases]]</f>
        <v>0</v>
      </c>
    </row>
    <row r="389" spans="1:5" x14ac:dyDescent="0.25">
      <c r="A389">
        <v>388</v>
      </c>
      <c r="B389" s="24">
        <f>COUNTIFS(DetailsTable[Flat No.],FlatBasedDetails[[#This Row],[Flat No]],DetailsTable[Positive Date],"&lt;&gt;")</f>
        <v>0</v>
      </c>
      <c r="C389">
        <f>COUNTIFS(DetailsTable[Flat No.],FlatBasedDetails[[#This Row],[Flat No]],DetailsTable[Recovered Date],"&lt;&gt;")</f>
        <v>0</v>
      </c>
      <c r="D389">
        <f>COUNTIFS(DetailsTable[Flat No.],FlatBasedDetails[[#This Row],[Flat No]],DetailsTable[Deceased Date],"&lt;&gt;")</f>
        <v>0</v>
      </c>
      <c r="E389" s="1">
        <f>FlatBasedDetails[[#This Row],[Total Cases Reported]]-FlatBasedDetails[[#This Row],[Recovered Cases]]-FlatBasedDetails[[#This Row],[Deceased Cases]]</f>
        <v>0</v>
      </c>
    </row>
    <row r="390" spans="1:5" x14ac:dyDescent="0.25">
      <c r="A390">
        <v>389</v>
      </c>
      <c r="B390" s="24">
        <f>COUNTIFS(DetailsTable[Flat No.],FlatBasedDetails[[#This Row],[Flat No]],DetailsTable[Positive Date],"&lt;&gt;")</f>
        <v>0</v>
      </c>
      <c r="C390">
        <f>COUNTIFS(DetailsTable[Flat No.],FlatBasedDetails[[#This Row],[Flat No]],DetailsTable[Recovered Date],"&lt;&gt;")</f>
        <v>0</v>
      </c>
      <c r="D390">
        <f>COUNTIFS(DetailsTable[Flat No.],FlatBasedDetails[[#This Row],[Flat No]],DetailsTable[Deceased Date],"&lt;&gt;")</f>
        <v>0</v>
      </c>
      <c r="E390" s="1">
        <f>FlatBasedDetails[[#This Row],[Total Cases Reported]]-FlatBasedDetails[[#This Row],[Recovered Cases]]-FlatBasedDetails[[#This Row],[Deceased Cases]]</f>
        <v>0</v>
      </c>
    </row>
    <row r="391" spans="1:5" x14ac:dyDescent="0.25">
      <c r="A391">
        <v>390</v>
      </c>
      <c r="B391" s="24">
        <f>COUNTIFS(DetailsTable[Flat No.],FlatBasedDetails[[#This Row],[Flat No]],DetailsTable[Positive Date],"&lt;&gt;")</f>
        <v>0</v>
      </c>
      <c r="C391">
        <f>COUNTIFS(DetailsTable[Flat No.],FlatBasedDetails[[#This Row],[Flat No]],DetailsTable[Recovered Date],"&lt;&gt;")</f>
        <v>0</v>
      </c>
      <c r="D391">
        <f>COUNTIFS(DetailsTable[Flat No.],FlatBasedDetails[[#This Row],[Flat No]],DetailsTable[Deceased Date],"&lt;&gt;")</f>
        <v>0</v>
      </c>
      <c r="E391" s="1">
        <f>FlatBasedDetails[[#This Row],[Total Cases Reported]]-FlatBasedDetails[[#This Row],[Recovered Cases]]-FlatBasedDetails[[#This Row],[Deceased Cases]]</f>
        <v>0</v>
      </c>
    </row>
    <row r="392" spans="1:5" x14ac:dyDescent="0.25">
      <c r="A392">
        <v>391</v>
      </c>
      <c r="B392" s="24">
        <f>COUNTIFS(DetailsTable[Flat No.],FlatBasedDetails[[#This Row],[Flat No]],DetailsTable[Positive Date],"&lt;&gt;")</f>
        <v>0</v>
      </c>
      <c r="C392">
        <f>COUNTIFS(DetailsTable[Flat No.],FlatBasedDetails[[#This Row],[Flat No]],DetailsTable[Recovered Date],"&lt;&gt;")</f>
        <v>0</v>
      </c>
      <c r="D392">
        <f>COUNTIFS(DetailsTable[Flat No.],FlatBasedDetails[[#This Row],[Flat No]],DetailsTable[Deceased Date],"&lt;&gt;")</f>
        <v>0</v>
      </c>
      <c r="E392" s="1">
        <f>FlatBasedDetails[[#This Row],[Total Cases Reported]]-FlatBasedDetails[[#This Row],[Recovered Cases]]-FlatBasedDetails[[#This Row],[Deceased Cases]]</f>
        <v>0</v>
      </c>
    </row>
    <row r="393" spans="1:5" x14ac:dyDescent="0.25">
      <c r="A393">
        <v>392</v>
      </c>
      <c r="B393" s="24">
        <f>COUNTIFS(DetailsTable[Flat No.],FlatBasedDetails[[#This Row],[Flat No]],DetailsTable[Positive Date],"&lt;&gt;")</f>
        <v>0</v>
      </c>
      <c r="C393">
        <f>COUNTIFS(DetailsTable[Flat No.],FlatBasedDetails[[#This Row],[Flat No]],DetailsTable[Recovered Date],"&lt;&gt;")</f>
        <v>0</v>
      </c>
      <c r="D393">
        <f>COUNTIFS(DetailsTable[Flat No.],FlatBasedDetails[[#This Row],[Flat No]],DetailsTable[Deceased Date],"&lt;&gt;")</f>
        <v>0</v>
      </c>
      <c r="E393" s="1">
        <f>FlatBasedDetails[[#This Row],[Total Cases Reported]]-FlatBasedDetails[[#This Row],[Recovered Cases]]-FlatBasedDetails[[#This Row],[Deceased Cases]]</f>
        <v>0</v>
      </c>
    </row>
    <row r="394" spans="1:5" x14ac:dyDescent="0.25">
      <c r="A394">
        <v>393</v>
      </c>
      <c r="B394" s="24">
        <f>COUNTIFS(DetailsTable[Flat No.],FlatBasedDetails[[#This Row],[Flat No]],DetailsTable[Positive Date],"&lt;&gt;")</f>
        <v>0</v>
      </c>
      <c r="C394">
        <f>COUNTIFS(DetailsTable[Flat No.],FlatBasedDetails[[#This Row],[Flat No]],DetailsTable[Recovered Date],"&lt;&gt;")</f>
        <v>0</v>
      </c>
      <c r="D394">
        <f>COUNTIFS(DetailsTable[Flat No.],FlatBasedDetails[[#This Row],[Flat No]],DetailsTable[Deceased Date],"&lt;&gt;")</f>
        <v>0</v>
      </c>
      <c r="E394" s="1">
        <f>FlatBasedDetails[[#This Row],[Total Cases Reported]]-FlatBasedDetails[[#This Row],[Recovered Cases]]-FlatBasedDetails[[#This Row],[Deceased Cases]]</f>
        <v>0</v>
      </c>
    </row>
    <row r="395" spans="1:5" x14ac:dyDescent="0.25">
      <c r="A395">
        <v>394</v>
      </c>
      <c r="B395" s="24">
        <f>COUNTIFS(DetailsTable[Flat No.],FlatBasedDetails[[#This Row],[Flat No]],DetailsTable[Positive Date],"&lt;&gt;")</f>
        <v>0</v>
      </c>
      <c r="C395">
        <f>COUNTIFS(DetailsTable[Flat No.],FlatBasedDetails[[#This Row],[Flat No]],DetailsTable[Recovered Date],"&lt;&gt;")</f>
        <v>0</v>
      </c>
      <c r="D395">
        <f>COUNTIFS(DetailsTable[Flat No.],FlatBasedDetails[[#This Row],[Flat No]],DetailsTable[Deceased Date],"&lt;&gt;")</f>
        <v>0</v>
      </c>
      <c r="E395" s="1">
        <f>FlatBasedDetails[[#This Row],[Total Cases Reported]]-FlatBasedDetails[[#This Row],[Recovered Cases]]-FlatBasedDetails[[#This Row],[Deceased Cases]]</f>
        <v>0</v>
      </c>
    </row>
    <row r="396" spans="1:5" x14ac:dyDescent="0.25">
      <c r="A396">
        <v>395</v>
      </c>
      <c r="B396" s="24">
        <f>COUNTIFS(DetailsTable[Flat No.],FlatBasedDetails[[#This Row],[Flat No]],DetailsTable[Positive Date],"&lt;&gt;")</f>
        <v>0</v>
      </c>
      <c r="C396">
        <f>COUNTIFS(DetailsTable[Flat No.],FlatBasedDetails[[#This Row],[Flat No]],DetailsTable[Recovered Date],"&lt;&gt;")</f>
        <v>0</v>
      </c>
      <c r="D396">
        <f>COUNTIFS(DetailsTable[Flat No.],FlatBasedDetails[[#This Row],[Flat No]],DetailsTable[Deceased Date],"&lt;&gt;")</f>
        <v>0</v>
      </c>
      <c r="E396" s="1">
        <f>FlatBasedDetails[[#This Row],[Total Cases Reported]]-FlatBasedDetails[[#This Row],[Recovered Cases]]-FlatBasedDetails[[#This Row],[Deceased Cases]]</f>
        <v>0</v>
      </c>
    </row>
    <row r="397" spans="1:5" x14ac:dyDescent="0.25">
      <c r="A397">
        <v>396</v>
      </c>
      <c r="B397" s="24">
        <f>COUNTIFS(DetailsTable[Flat No.],FlatBasedDetails[[#This Row],[Flat No]],DetailsTable[Positive Date],"&lt;&gt;")</f>
        <v>0</v>
      </c>
      <c r="C397">
        <f>COUNTIFS(DetailsTable[Flat No.],FlatBasedDetails[[#This Row],[Flat No]],DetailsTable[Recovered Date],"&lt;&gt;")</f>
        <v>0</v>
      </c>
      <c r="D397">
        <f>COUNTIFS(DetailsTable[Flat No.],FlatBasedDetails[[#This Row],[Flat No]],DetailsTable[Deceased Date],"&lt;&gt;")</f>
        <v>0</v>
      </c>
      <c r="E397" s="1">
        <f>FlatBasedDetails[[#This Row],[Total Cases Reported]]-FlatBasedDetails[[#This Row],[Recovered Cases]]-FlatBasedDetails[[#This Row],[Deceased Cases]]</f>
        <v>0</v>
      </c>
    </row>
    <row r="398" spans="1:5" x14ac:dyDescent="0.25">
      <c r="A398">
        <v>397</v>
      </c>
      <c r="B398" s="24">
        <f>COUNTIFS(DetailsTable[Flat No.],FlatBasedDetails[[#This Row],[Flat No]],DetailsTable[Positive Date],"&lt;&gt;")</f>
        <v>0</v>
      </c>
      <c r="C398">
        <f>COUNTIFS(DetailsTable[Flat No.],FlatBasedDetails[[#This Row],[Flat No]],DetailsTable[Recovered Date],"&lt;&gt;")</f>
        <v>0</v>
      </c>
      <c r="D398">
        <f>COUNTIFS(DetailsTable[Flat No.],FlatBasedDetails[[#This Row],[Flat No]],DetailsTable[Deceased Date],"&lt;&gt;")</f>
        <v>0</v>
      </c>
      <c r="E398" s="1">
        <f>FlatBasedDetails[[#This Row],[Total Cases Reported]]-FlatBasedDetails[[#This Row],[Recovered Cases]]-FlatBasedDetails[[#This Row],[Deceased Cases]]</f>
        <v>0</v>
      </c>
    </row>
    <row r="399" spans="1:5" x14ac:dyDescent="0.25">
      <c r="A399">
        <v>398</v>
      </c>
      <c r="B399" s="24">
        <f>COUNTIFS(DetailsTable[Flat No.],FlatBasedDetails[[#This Row],[Flat No]],DetailsTable[Positive Date],"&lt;&gt;")</f>
        <v>0</v>
      </c>
      <c r="C399">
        <f>COUNTIFS(DetailsTable[Flat No.],FlatBasedDetails[[#This Row],[Flat No]],DetailsTable[Recovered Date],"&lt;&gt;")</f>
        <v>0</v>
      </c>
      <c r="D399">
        <f>COUNTIFS(DetailsTable[Flat No.],FlatBasedDetails[[#This Row],[Flat No]],DetailsTable[Deceased Date],"&lt;&gt;")</f>
        <v>0</v>
      </c>
      <c r="E399" s="1">
        <f>FlatBasedDetails[[#This Row],[Total Cases Reported]]-FlatBasedDetails[[#This Row],[Recovered Cases]]-FlatBasedDetails[[#This Row],[Deceased Cases]]</f>
        <v>0</v>
      </c>
    </row>
    <row r="400" spans="1:5" x14ac:dyDescent="0.25">
      <c r="A400">
        <v>399</v>
      </c>
      <c r="B400" s="24">
        <f>COUNTIFS(DetailsTable[Flat No.],FlatBasedDetails[[#This Row],[Flat No]],DetailsTable[Positive Date],"&lt;&gt;")</f>
        <v>0</v>
      </c>
      <c r="C400">
        <f>COUNTIFS(DetailsTable[Flat No.],FlatBasedDetails[[#This Row],[Flat No]],DetailsTable[Recovered Date],"&lt;&gt;")</f>
        <v>0</v>
      </c>
      <c r="D400">
        <f>COUNTIFS(DetailsTable[Flat No.],FlatBasedDetails[[#This Row],[Flat No]],DetailsTable[Deceased Date],"&lt;&gt;")</f>
        <v>0</v>
      </c>
      <c r="E400" s="1">
        <f>FlatBasedDetails[[#This Row],[Total Cases Reported]]-FlatBasedDetails[[#This Row],[Recovered Cases]]-FlatBasedDetails[[#This Row],[Deceased Cases]]</f>
        <v>0</v>
      </c>
    </row>
    <row r="401" spans="1:5" x14ac:dyDescent="0.25">
      <c r="A401">
        <v>400</v>
      </c>
      <c r="B401" s="24">
        <f>COUNTIFS(DetailsTable[Flat No.],FlatBasedDetails[[#This Row],[Flat No]],DetailsTable[Positive Date],"&lt;&gt;")</f>
        <v>0</v>
      </c>
      <c r="C401">
        <f>COUNTIFS(DetailsTable[Flat No.],FlatBasedDetails[[#This Row],[Flat No]],DetailsTable[Recovered Date],"&lt;&gt;")</f>
        <v>0</v>
      </c>
      <c r="D401">
        <f>COUNTIFS(DetailsTable[Flat No.],FlatBasedDetails[[#This Row],[Flat No]],DetailsTable[Deceased Date],"&lt;&gt;")</f>
        <v>0</v>
      </c>
      <c r="E401" s="1">
        <f>FlatBasedDetails[[#This Row],[Total Cases Reported]]-FlatBasedDetails[[#This Row],[Recovered Cases]]-FlatBasedDetails[[#This Row],[Deceased Cases]]</f>
        <v>0</v>
      </c>
    </row>
    <row r="402" spans="1:5" x14ac:dyDescent="0.25">
      <c r="A402">
        <v>401</v>
      </c>
      <c r="B402" s="24">
        <f>COUNTIFS(DetailsTable[Flat No.],FlatBasedDetails[[#This Row],[Flat No]],DetailsTable[Positive Date],"&lt;&gt;")</f>
        <v>0</v>
      </c>
      <c r="C402">
        <f>COUNTIFS(DetailsTable[Flat No.],FlatBasedDetails[[#This Row],[Flat No]],DetailsTable[Recovered Date],"&lt;&gt;")</f>
        <v>0</v>
      </c>
      <c r="D402">
        <f>COUNTIFS(DetailsTable[Flat No.],FlatBasedDetails[[#This Row],[Flat No]],DetailsTable[Deceased Date],"&lt;&gt;")</f>
        <v>0</v>
      </c>
      <c r="E402" s="1">
        <f>FlatBasedDetails[[#This Row],[Total Cases Reported]]-FlatBasedDetails[[#This Row],[Recovered Cases]]-FlatBasedDetails[[#This Row],[Deceased Cases]]</f>
        <v>0</v>
      </c>
    </row>
    <row r="403" spans="1:5" x14ac:dyDescent="0.25">
      <c r="A403">
        <v>402</v>
      </c>
      <c r="B403" s="24">
        <f>COUNTIFS(DetailsTable[Flat No.],FlatBasedDetails[[#This Row],[Flat No]],DetailsTable[Positive Date],"&lt;&gt;")</f>
        <v>0</v>
      </c>
      <c r="C403">
        <f>COUNTIFS(DetailsTable[Flat No.],FlatBasedDetails[[#This Row],[Flat No]],DetailsTable[Recovered Date],"&lt;&gt;")</f>
        <v>0</v>
      </c>
      <c r="D403">
        <f>COUNTIFS(DetailsTable[Flat No.],FlatBasedDetails[[#This Row],[Flat No]],DetailsTable[Deceased Date],"&lt;&gt;")</f>
        <v>0</v>
      </c>
      <c r="E403" s="1">
        <f>FlatBasedDetails[[#This Row],[Total Cases Reported]]-FlatBasedDetails[[#This Row],[Recovered Cases]]-FlatBasedDetails[[#This Row],[Deceased Cases]]</f>
        <v>0</v>
      </c>
    </row>
    <row r="404" spans="1:5" x14ac:dyDescent="0.25">
      <c r="A404">
        <v>403</v>
      </c>
      <c r="B404" s="24">
        <f>COUNTIFS(DetailsTable[Flat No.],FlatBasedDetails[[#This Row],[Flat No]],DetailsTable[Positive Date],"&lt;&gt;")</f>
        <v>0</v>
      </c>
      <c r="C404">
        <f>COUNTIFS(DetailsTable[Flat No.],FlatBasedDetails[[#This Row],[Flat No]],DetailsTable[Recovered Date],"&lt;&gt;")</f>
        <v>0</v>
      </c>
      <c r="D404">
        <f>COUNTIFS(DetailsTable[Flat No.],FlatBasedDetails[[#This Row],[Flat No]],DetailsTable[Deceased Date],"&lt;&gt;")</f>
        <v>0</v>
      </c>
      <c r="E404" s="1">
        <f>FlatBasedDetails[[#This Row],[Total Cases Reported]]-FlatBasedDetails[[#This Row],[Recovered Cases]]-FlatBasedDetails[[#This Row],[Deceased Cases]]</f>
        <v>0</v>
      </c>
    </row>
    <row r="405" spans="1:5" x14ac:dyDescent="0.25">
      <c r="A405">
        <v>404</v>
      </c>
      <c r="B405" s="24">
        <f>COUNTIFS(DetailsTable[Flat No.],FlatBasedDetails[[#This Row],[Flat No]],DetailsTable[Positive Date],"&lt;&gt;")</f>
        <v>0</v>
      </c>
      <c r="C405">
        <f>COUNTIFS(DetailsTable[Flat No.],FlatBasedDetails[[#This Row],[Flat No]],DetailsTable[Recovered Date],"&lt;&gt;")</f>
        <v>0</v>
      </c>
      <c r="D405">
        <f>COUNTIFS(DetailsTable[Flat No.],FlatBasedDetails[[#This Row],[Flat No]],DetailsTable[Deceased Date],"&lt;&gt;")</f>
        <v>0</v>
      </c>
      <c r="E405" s="1">
        <f>FlatBasedDetails[[#This Row],[Total Cases Reported]]-FlatBasedDetails[[#This Row],[Recovered Cases]]-FlatBasedDetails[[#This Row],[Deceased Cases]]</f>
        <v>0</v>
      </c>
    </row>
    <row r="406" spans="1:5" x14ac:dyDescent="0.25">
      <c r="A406">
        <v>405</v>
      </c>
      <c r="B406" s="24">
        <f>COUNTIFS(DetailsTable[Flat No.],FlatBasedDetails[[#This Row],[Flat No]],DetailsTable[Positive Date],"&lt;&gt;")</f>
        <v>0</v>
      </c>
      <c r="C406">
        <f>COUNTIFS(DetailsTable[Flat No.],FlatBasedDetails[[#This Row],[Flat No]],DetailsTable[Recovered Date],"&lt;&gt;")</f>
        <v>0</v>
      </c>
      <c r="D406">
        <f>COUNTIFS(DetailsTable[Flat No.],FlatBasedDetails[[#This Row],[Flat No]],DetailsTable[Deceased Date],"&lt;&gt;")</f>
        <v>0</v>
      </c>
      <c r="E406" s="1">
        <f>FlatBasedDetails[[#This Row],[Total Cases Reported]]-FlatBasedDetails[[#This Row],[Recovered Cases]]-FlatBasedDetails[[#This Row],[Deceased Cases]]</f>
        <v>0</v>
      </c>
    </row>
    <row r="407" spans="1:5" x14ac:dyDescent="0.25">
      <c r="A407">
        <v>406</v>
      </c>
      <c r="B407" s="24">
        <f>COUNTIFS(DetailsTable[Flat No.],FlatBasedDetails[[#This Row],[Flat No]],DetailsTable[Positive Date],"&lt;&gt;")</f>
        <v>0</v>
      </c>
      <c r="C407">
        <f>COUNTIFS(DetailsTable[Flat No.],FlatBasedDetails[[#This Row],[Flat No]],DetailsTable[Recovered Date],"&lt;&gt;")</f>
        <v>0</v>
      </c>
      <c r="D407">
        <f>COUNTIFS(DetailsTable[Flat No.],FlatBasedDetails[[#This Row],[Flat No]],DetailsTable[Deceased Date],"&lt;&gt;")</f>
        <v>0</v>
      </c>
      <c r="E407" s="1">
        <f>FlatBasedDetails[[#This Row],[Total Cases Reported]]-FlatBasedDetails[[#This Row],[Recovered Cases]]-FlatBasedDetails[[#This Row],[Deceased Cases]]</f>
        <v>0</v>
      </c>
    </row>
    <row r="408" spans="1:5" x14ac:dyDescent="0.25">
      <c r="A408">
        <v>407</v>
      </c>
      <c r="B408" s="24">
        <f>COUNTIFS(DetailsTable[Flat No.],FlatBasedDetails[[#This Row],[Flat No]],DetailsTable[Positive Date],"&lt;&gt;")</f>
        <v>0</v>
      </c>
      <c r="C408">
        <f>COUNTIFS(DetailsTable[Flat No.],FlatBasedDetails[[#This Row],[Flat No]],DetailsTable[Recovered Date],"&lt;&gt;")</f>
        <v>0</v>
      </c>
      <c r="D408">
        <f>COUNTIFS(DetailsTable[Flat No.],FlatBasedDetails[[#This Row],[Flat No]],DetailsTable[Deceased Date],"&lt;&gt;")</f>
        <v>0</v>
      </c>
      <c r="E408" s="1">
        <f>FlatBasedDetails[[#This Row],[Total Cases Reported]]-FlatBasedDetails[[#This Row],[Recovered Cases]]-FlatBasedDetails[[#This Row],[Deceased Cases]]</f>
        <v>0</v>
      </c>
    </row>
    <row r="409" spans="1:5" x14ac:dyDescent="0.25">
      <c r="A409">
        <v>408</v>
      </c>
      <c r="B409" s="24">
        <f>COUNTIFS(DetailsTable[Flat No.],FlatBasedDetails[[#This Row],[Flat No]],DetailsTable[Positive Date],"&lt;&gt;")</f>
        <v>0</v>
      </c>
      <c r="C409">
        <f>COUNTIFS(DetailsTable[Flat No.],FlatBasedDetails[[#This Row],[Flat No]],DetailsTable[Recovered Date],"&lt;&gt;")</f>
        <v>0</v>
      </c>
      <c r="D409">
        <f>COUNTIFS(DetailsTable[Flat No.],FlatBasedDetails[[#This Row],[Flat No]],DetailsTable[Deceased Date],"&lt;&gt;")</f>
        <v>0</v>
      </c>
      <c r="E409" s="1">
        <f>FlatBasedDetails[[#This Row],[Total Cases Reported]]-FlatBasedDetails[[#This Row],[Recovered Cases]]-FlatBasedDetails[[#This Row],[Deceased Cases]]</f>
        <v>0</v>
      </c>
    </row>
    <row r="410" spans="1:5" x14ac:dyDescent="0.25">
      <c r="A410">
        <v>409</v>
      </c>
      <c r="B410" s="24">
        <f>COUNTIFS(DetailsTable[Flat No.],FlatBasedDetails[[#This Row],[Flat No]],DetailsTable[Positive Date],"&lt;&gt;")</f>
        <v>0</v>
      </c>
      <c r="C410">
        <f>COUNTIFS(DetailsTable[Flat No.],FlatBasedDetails[[#This Row],[Flat No]],DetailsTable[Recovered Date],"&lt;&gt;")</f>
        <v>0</v>
      </c>
      <c r="D410">
        <f>COUNTIFS(DetailsTable[Flat No.],FlatBasedDetails[[#This Row],[Flat No]],DetailsTable[Deceased Date],"&lt;&gt;")</f>
        <v>0</v>
      </c>
      <c r="E410" s="1">
        <f>FlatBasedDetails[[#This Row],[Total Cases Reported]]-FlatBasedDetails[[#This Row],[Recovered Cases]]-FlatBasedDetails[[#This Row],[Deceased Cases]]</f>
        <v>0</v>
      </c>
    </row>
    <row r="411" spans="1:5" x14ac:dyDescent="0.25">
      <c r="A411">
        <v>410</v>
      </c>
      <c r="B411" s="24">
        <f>COUNTIFS(DetailsTable[Flat No.],FlatBasedDetails[[#This Row],[Flat No]],DetailsTable[Positive Date],"&lt;&gt;")</f>
        <v>0</v>
      </c>
      <c r="C411">
        <f>COUNTIFS(DetailsTable[Flat No.],FlatBasedDetails[[#This Row],[Flat No]],DetailsTable[Recovered Date],"&lt;&gt;")</f>
        <v>0</v>
      </c>
      <c r="D411">
        <f>COUNTIFS(DetailsTable[Flat No.],FlatBasedDetails[[#This Row],[Flat No]],DetailsTable[Deceased Date],"&lt;&gt;")</f>
        <v>0</v>
      </c>
      <c r="E411" s="1">
        <f>FlatBasedDetails[[#This Row],[Total Cases Reported]]-FlatBasedDetails[[#This Row],[Recovered Cases]]-FlatBasedDetails[[#This Row],[Deceased Cases]]</f>
        <v>0</v>
      </c>
    </row>
    <row r="412" spans="1:5" x14ac:dyDescent="0.25">
      <c r="A412">
        <v>411</v>
      </c>
      <c r="B412" s="24">
        <f>COUNTIFS(DetailsTable[Flat No.],FlatBasedDetails[[#This Row],[Flat No]],DetailsTable[Positive Date],"&lt;&gt;")</f>
        <v>0</v>
      </c>
      <c r="C412">
        <f>COUNTIFS(DetailsTable[Flat No.],FlatBasedDetails[[#This Row],[Flat No]],DetailsTable[Recovered Date],"&lt;&gt;")</f>
        <v>0</v>
      </c>
      <c r="D412">
        <f>COUNTIFS(DetailsTable[Flat No.],FlatBasedDetails[[#This Row],[Flat No]],DetailsTable[Deceased Date],"&lt;&gt;")</f>
        <v>0</v>
      </c>
      <c r="E412" s="1">
        <f>FlatBasedDetails[[#This Row],[Total Cases Reported]]-FlatBasedDetails[[#This Row],[Recovered Cases]]-FlatBasedDetails[[#This Row],[Deceased Cases]]</f>
        <v>0</v>
      </c>
    </row>
    <row r="413" spans="1:5" x14ac:dyDescent="0.25">
      <c r="A413">
        <v>412</v>
      </c>
      <c r="B413" s="24">
        <f>COUNTIFS(DetailsTable[Flat No.],FlatBasedDetails[[#This Row],[Flat No]],DetailsTable[Positive Date],"&lt;&gt;")</f>
        <v>0</v>
      </c>
      <c r="C413">
        <f>COUNTIFS(DetailsTable[Flat No.],FlatBasedDetails[[#This Row],[Flat No]],DetailsTable[Recovered Date],"&lt;&gt;")</f>
        <v>0</v>
      </c>
      <c r="D413">
        <f>COUNTIFS(DetailsTable[Flat No.],FlatBasedDetails[[#This Row],[Flat No]],DetailsTable[Deceased Date],"&lt;&gt;")</f>
        <v>0</v>
      </c>
      <c r="E413" s="1">
        <f>FlatBasedDetails[[#This Row],[Total Cases Reported]]-FlatBasedDetails[[#This Row],[Recovered Cases]]-FlatBasedDetails[[#This Row],[Deceased Cases]]</f>
        <v>0</v>
      </c>
    </row>
    <row r="414" spans="1:5" x14ac:dyDescent="0.25">
      <c r="A414">
        <v>413</v>
      </c>
      <c r="B414" s="24">
        <f>COUNTIFS(DetailsTable[Flat No.],FlatBasedDetails[[#This Row],[Flat No]],DetailsTable[Positive Date],"&lt;&gt;")</f>
        <v>0</v>
      </c>
      <c r="C414">
        <f>COUNTIFS(DetailsTable[Flat No.],FlatBasedDetails[[#This Row],[Flat No]],DetailsTable[Recovered Date],"&lt;&gt;")</f>
        <v>0</v>
      </c>
      <c r="D414">
        <f>COUNTIFS(DetailsTable[Flat No.],FlatBasedDetails[[#This Row],[Flat No]],DetailsTable[Deceased Date],"&lt;&gt;")</f>
        <v>0</v>
      </c>
      <c r="E414" s="1">
        <f>FlatBasedDetails[[#This Row],[Total Cases Reported]]-FlatBasedDetails[[#This Row],[Recovered Cases]]-FlatBasedDetails[[#This Row],[Deceased Cases]]</f>
        <v>0</v>
      </c>
    </row>
    <row r="415" spans="1:5" x14ac:dyDescent="0.25">
      <c r="A415">
        <v>414</v>
      </c>
      <c r="B415" s="24">
        <f>COUNTIFS(DetailsTable[Flat No.],FlatBasedDetails[[#This Row],[Flat No]],DetailsTable[Positive Date],"&lt;&gt;")</f>
        <v>0</v>
      </c>
      <c r="C415">
        <f>COUNTIFS(DetailsTable[Flat No.],FlatBasedDetails[[#This Row],[Flat No]],DetailsTable[Recovered Date],"&lt;&gt;")</f>
        <v>0</v>
      </c>
      <c r="D415">
        <f>COUNTIFS(DetailsTable[Flat No.],FlatBasedDetails[[#This Row],[Flat No]],DetailsTable[Deceased Date],"&lt;&gt;")</f>
        <v>0</v>
      </c>
      <c r="E415" s="1">
        <f>FlatBasedDetails[[#This Row],[Total Cases Reported]]-FlatBasedDetails[[#This Row],[Recovered Cases]]-FlatBasedDetails[[#This Row],[Deceased Cases]]</f>
        <v>0</v>
      </c>
    </row>
    <row r="416" spans="1:5" x14ac:dyDescent="0.25">
      <c r="A416">
        <v>415</v>
      </c>
      <c r="B416" s="24">
        <f>COUNTIFS(DetailsTable[Flat No.],FlatBasedDetails[[#This Row],[Flat No]],DetailsTable[Positive Date],"&lt;&gt;")</f>
        <v>0</v>
      </c>
      <c r="C416">
        <f>COUNTIFS(DetailsTable[Flat No.],FlatBasedDetails[[#This Row],[Flat No]],DetailsTable[Recovered Date],"&lt;&gt;")</f>
        <v>0</v>
      </c>
      <c r="D416">
        <f>COUNTIFS(DetailsTable[Flat No.],FlatBasedDetails[[#This Row],[Flat No]],DetailsTable[Deceased Date],"&lt;&gt;")</f>
        <v>0</v>
      </c>
      <c r="E416" s="1">
        <f>FlatBasedDetails[[#This Row],[Total Cases Reported]]-FlatBasedDetails[[#This Row],[Recovered Cases]]-FlatBasedDetails[[#This Row],[Deceased Cases]]</f>
        <v>0</v>
      </c>
    </row>
    <row r="417" spans="1:5" x14ac:dyDescent="0.25">
      <c r="A417">
        <v>416</v>
      </c>
      <c r="B417" s="24">
        <f>COUNTIFS(DetailsTable[Flat No.],FlatBasedDetails[[#This Row],[Flat No]],DetailsTable[Positive Date],"&lt;&gt;")</f>
        <v>0</v>
      </c>
      <c r="C417">
        <f>COUNTIFS(DetailsTable[Flat No.],FlatBasedDetails[[#This Row],[Flat No]],DetailsTable[Recovered Date],"&lt;&gt;")</f>
        <v>0</v>
      </c>
      <c r="D417">
        <f>COUNTIFS(DetailsTable[Flat No.],FlatBasedDetails[[#This Row],[Flat No]],DetailsTable[Deceased Date],"&lt;&gt;")</f>
        <v>0</v>
      </c>
      <c r="E417" s="1">
        <f>FlatBasedDetails[[#This Row],[Total Cases Reported]]-FlatBasedDetails[[#This Row],[Recovered Cases]]-FlatBasedDetails[[#This Row],[Deceased Cases]]</f>
        <v>0</v>
      </c>
    </row>
    <row r="418" spans="1:5" x14ac:dyDescent="0.25">
      <c r="A418">
        <v>417</v>
      </c>
      <c r="B418" s="24">
        <f>COUNTIFS(DetailsTable[Flat No.],FlatBasedDetails[[#This Row],[Flat No]],DetailsTable[Positive Date],"&lt;&gt;")</f>
        <v>0</v>
      </c>
      <c r="C418">
        <f>COUNTIFS(DetailsTable[Flat No.],FlatBasedDetails[[#This Row],[Flat No]],DetailsTable[Recovered Date],"&lt;&gt;")</f>
        <v>0</v>
      </c>
      <c r="D418">
        <f>COUNTIFS(DetailsTable[Flat No.],FlatBasedDetails[[#This Row],[Flat No]],DetailsTable[Deceased Date],"&lt;&gt;")</f>
        <v>0</v>
      </c>
      <c r="E418" s="1">
        <f>FlatBasedDetails[[#This Row],[Total Cases Reported]]-FlatBasedDetails[[#This Row],[Recovered Cases]]-FlatBasedDetails[[#This Row],[Deceased Cases]]</f>
        <v>0</v>
      </c>
    </row>
    <row r="419" spans="1:5" x14ac:dyDescent="0.25">
      <c r="A419">
        <v>418</v>
      </c>
      <c r="B419" s="24">
        <f>COUNTIFS(DetailsTable[Flat No.],FlatBasedDetails[[#This Row],[Flat No]],DetailsTable[Positive Date],"&lt;&gt;")</f>
        <v>0</v>
      </c>
      <c r="C419">
        <f>COUNTIFS(DetailsTable[Flat No.],FlatBasedDetails[[#This Row],[Flat No]],DetailsTable[Recovered Date],"&lt;&gt;")</f>
        <v>0</v>
      </c>
      <c r="D419">
        <f>COUNTIFS(DetailsTable[Flat No.],FlatBasedDetails[[#This Row],[Flat No]],DetailsTable[Deceased Date],"&lt;&gt;")</f>
        <v>0</v>
      </c>
      <c r="E419" s="1">
        <f>FlatBasedDetails[[#This Row],[Total Cases Reported]]-FlatBasedDetails[[#This Row],[Recovered Cases]]-FlatBasedDetails[[#This Row],[Deceased Cases]]</f>
        <v>0</v>
      </c>
    </row>
    <row r="420" spans="1:5" x14ac:dyDescent="0.25">
      <c r="A420">
        <v>419</v>
      </c>
      <c r="B420" s="24">
        <f>COUNTIFS(DetailsTable[Flat No.],FlatBasedDetails[[#This Row],[Flat No]],DetailsTable[Positive Date],"&lt;&gt;")</f>
        <v>0</v>
      </c>
      <c r="C420">
        <f>COUNTIFS(DetailsTable[Flat No.],FlatBasedDetails[[#This Row],[Flat No]],DetailsTable[Recovered Date],"&lt;&gt;")</f>
        <v>0</v>
      </c>
      <c r="D420">
        <f>COUNTIFS(DetailsTable[Flat No.],FlatBasedDetails[[#This Row],[Flat No]],DetailsTable[Deceased Date],"&lt;&gt;")</f>
        <v>0</v>
      </c>
      <c r="E420" s="1">
        <f>FlatBasedDetails[[#This Row],[Total Cases Reported]]-FlatBasedDetails[[#This Row],[Recovered Cases]]-FlatBasedDetails[[#This Row],[Deceased Cases]]</f>
        <v>0</v>
      </c>
    </row>
    <row r="421" spans="1:5" x14ac:dyDescent="0.25">
      <c r="A421">
        <v>420</v>
      </c>
      <c r="B421" s="24">
        <f>COUNTIFS(DetailsTable[Flat No.],FlatBasedDetails[[#This Row],[Flat No]],DetailsTable[Positive Date],"&lt;&gt;")</f>
        <v>0</v>
      </c>
      <c r="C421">
        <f>COUNTIFS(DetailsTable[Flat No.],FlatBasedDetails[[#This Row],[Flat No]],DetailsTable[Recovered Date],"&lt;&gt;")</f>
        <v>0</v>
      </c>
      <c r="D421">
        <f>COUNTIFS(DetailsTable[Flat No.],FlatBasedDetails[[#This Row],[Flat No]],DetailsTable[Deceased Date],"&lt;&gt;")</f>
        <v>0</v>
      </c>
      <c r="E421" s="1">
        <f>FlatBasedDetails[[#This Row],[Total Cases Reported]]-FlatBasedDetails[[#This Row],[Recovered Cases]]-FlatBasedDetails[[#This Row],[Deceased Cases]]</f>
        <v>0</v>
      </c>
    </row>
    <row r="422" spans="1:5" x14ac:dyDescent="0.25">
      <c r="A422">
        <v>421</v>
      </c>
      <c r="B422" s="24">
        <f>COUNTIFS(DetailsTable[Flat No.],FlatBasedDetails[[#This Row],[Flat No]],DetailsTable[Positive Date],"&lt;&gt;")</f>
        <v>0</v>
      </c>
      <c r="C422">
        <f>COUNTIFS(DetailsTable[Flat No.],FlatBasedDetails[[#This Row],[Flat No]],DetailsTable[Recovered Date],"&lt;&gt;")</f>
        <v>0</v>
      </c>
      <c r="D422">
        <f>COUNTIFS(DetailsTable[Flat No.],FlatBasedDetails[[#This Row],[Flat No]],DetailsTable[Deceased Date],"&lt;&gt;")</f>
        <v>0</v>
      </c>
      <c r="E422" s="1">
        <f>FlatBasedDetails[[#This Row],[Total Cases Reported]]-FlatBasedDetails[[#This Row],[Recovered Cases]]-FlatBasedDetails[[#This Row],[Deceased Cases]]</f>
        <v>0</v>
      </c>
    </row>
    <row r="423" spans="1:5" x14ac:dyDescent="0.25">
      <c r="A423">
        <v>422</v>
      </c>
      <c r="B423" s="24">
        <f>COUNTIFS(DetailsTable[Flat No.],FlatBasedDetails[[#This Row],[Flat No]],DetailsTable[Positive Date],"&lt;&gt;")</f>
        <v>0</v>
      </c>
      <c r="C423">
        <f>COUNTIFS(DetailsTable[Flat No.],FlatBasedDetails[[#This Row],[Flat No]],DetailsTable[Recovered Date],"&lt;&gt;")</f>
        <v>0</v>
      </c>
      <c r="D423">
        <f>COUNTIFS(DetailsTable[Flat No.],FlatBasedDetails[[#This Row],[Flat No]],DetailsTable[Deceased Date],"&lt;&gt;")</f>
        <v>0</v>
      </c>
      <c r="E423" s="1">
        <f>FlatBasedDetails[[#This Row],[Total Cases Reported]]-FlatBasedDetails[[#This Row],[Recovered Cases]]-FlatBasedDetails[[#This Row],[Deceased Cases]]</f>
        <v>0</v>
      </c>
    </row>
    <row r="424" spans="1:5" x14ac:dyDescent="0.25">
      <c r="A424">
        <v>423</v>
      </c>
      <c r="B424" s="24">
        <f>COUNTIFS(DetailsTable[Flat No.],FlatBasedDetails[[#This Row],[Flat No]],DetailsTable[Positive Date],"&lt;&gt;")</f>
        <v>0</v>
      </c>
      <c r="C424">
        <f>COUNTIFS(DetailsTable[Flat No.],FlatBasedDetails[[#This Row],[Flat No]],DetailsTable[Recovered Date],"&lt;&gt;")</f>
        <v>0</v>
      </c>
      <c r="D424">
        <f>COUNTIFS(DetailsTable[Flat No.],FlatBasedDetails[[#This Row],[Flat No]],DetailsTable[Deceased Date],"&lt;&gt;")</f>
        <v>0</v>
      </c>
      <c r="E424" s="1">
        <f>FlatBasedDetails[[#This Row],[Total Cases Reported]]-FlatBasedDetails[[#This Row],[Recovered Cases]]-FlatBasedDetails[[#This Row],[Deceased Cases]]</f>
        <v>0</v>
      </c>
    </row>
    <row r="425" spans="1:5" x14ac:dyDescent="0.25">
      <c r="A425">
        <v>424</v>
      </c>
      <c r="B425" s="24">
        <f>COUNTIFS(DetailsTable[Flat No.],FlatBasedDetails[[#This Row],[Flat No]],DetailsTable[Positive Date],"&lt;&gt;")</f>
        <v>0</v>
      </c>
      <c r="C425">
        <f>COUNTIFS(DetailsTable[Flat No.],FlatBasedDetails[[#This Row],[Flat No]],DetailsTable[Recovered Date],"&lt;&gt;")</f>
        <v>0</v>
      </c>
      <c r="D425">
        <f>COUNTIFS(DetailsTable[Flat No.],FlatBasedDetails[[#This Row],[Flat No]],DetailsTable[Deceased Date],"&lt;&gt;")</f>
        <v>0</v>
      </c>
      <c r="E425" s="1">
        <f>FlatBasedDetails[[#This Row],[Total Cases Reported]]-FlatBasedDetails[[#This Row],[Recovered Cases]]-FlatBasedDetails[[#This Row],[Deceased Cases]]</f>
        <v>0</v>
      </c>
    </row>
    <row r="426" spans="1:5" x14ac:dyDescent="0.25">
      <c r="A426">
        <v>425</v>
      </c>
      <c r="B426" s="24">
        <f>COUNTIFS(DetailsTable[Flat No.],FlatBasedDetails[[#This Row],[Flat No]],DetailsTable[Positive Date],"&lt;&gt;")</f>
        <v>0</v>
      </c>
      <c r="C426">
        <f>COUNTIFS(DetailsTable[Flat No.],FlatBasedDetails[[#This Row],[Flat No]],DetailsTable[Recovered Date],"&lt;&gt;")</f>
        <v>0</v>
      </c>
      <c r="D426">
        <f>COUNTIFS(DetailsTable[Flat No.],FlatBasedDetails[[#This Row],[Flat No]],DetailsTable[Deceased Date],"&lt;&gt;")</f>
        <v>0</v>
      </c>
      <c r="E426" s="1">
        <f>FlatBasedDetails[[#This Row],[Total Cases Reported]]-FlatBasedDetails[[#This Row],[Recovered Cases]]-FlatBasedDetails[[#This Row],[Deceased Cases]]</f>
        <v>0</v>
      </c>
    </row>
    <row r="427" spans="1:5" x14ac:dyDescent="0.25">
      <c r="A427">
        <v>426</v>
      </c>
      <c r="B427" s="24">
        <f>COUNTIFS(DetailsTable[Flat No.],FlatBasedDetails[[#This Row],[Flat No]],DetailsTable[Positive Date],"&lt;&gt;")</f>
        <v>0</v>
      </c>
      <c r="C427">
        <f>COUNTIFS(DetailsTable[Flat No.],FlatBasedDetails[[#This Row],[Flat No]],DetailsTable[Recovered Date],"&lt;&gt;")</f>
        <v>0</v>
      </c>
      <c r="D427">
        <f>COUNTIFS(DetailsTable[Flat No.],FlatBasedDetails[[#This Row],[Flat No]],DetailsTable[Deceased Date],"&lt;&gt;")</f>
        <v>0</v>
      </c>
      <c r="E427" s="1">
        <f>FlatBasedDetails[[#This Row],[Total Cases Reported]]-FlatBasedDetails[[#This Row],[Recovered Cases]]-FlatBasedDetails[[#This Row],[Deceased Cases]]</f>
        <v>0</v>
      </c>
    </row>
    <row r="428" spans="1:5" x14ac:dyDescent="0.25">
      <c r="A428">
        <v>427</v>
      </c>
      <c r="B428" s="24">
        <f>COUNTIFS(DetailsTable[Flat No.],FlatBasedDetails[[#This Row],[Flat No]],DetailsTable[Positive Date],"&lt;&gt;")</f>
        <v>0</v>
      </c>
      <c r="C428">
        <f>COUNTIFS(DetailsTable[Flat No.],FlatBasedDetails[[#This Row],[Flat No]],DetailsTable[Recovered Date],"&lt;&gt;")</f>
        <v>0</v>
      </c>
      <c r="D428">
        <f>COUNTIFS(DetailsTable[Flat No.],FlatBasedDetails[[#This Row],[Flat No]],DetailsTable[Deceased Date],"&lt;&gt;")</f>
        <v>0</v>
      </c>
      <c r="E428" s="1">
        <f>FlatBasedDetails[[#This Row],[Total Cases Reported]]-FlatBasedDetails[[#This Row],[Recovered Cases]]-FlatBasedDetails[[#This Row],[Deceased Cases]]</f>
        <v>0</v>
      </c>
    </row>
    <row r="429" spans="1:5" x14ac:dyDescent="0.25">
      <c r="A429">
        <v>428</v>
      </c>
      <c r="B429" s="24">
        <f>COUNTIFS(DetailsTable[Flat No.],FlatBasedDetails[[#This Row],[Flat No]],DetailsTable[Positive Date],"&lt;&gt;")</f>
        <v>0</v>
      </c>
      <c r="C429">
        <f>COUNTIFS(DetailsTable[Flat No.],FlatBasedDetails[[#This Row],[Flat No]],DetailsTable[Recovered Date],"&lt;&gt;")</f>
        <v>0</v>
      </c>
      <c r="D429">
        <f>COUNTIFS(DetailsTable[Flat No.],FlatBasedDetails[[#This Row],[Flat No]],DetailsTable[Deceased Date],"&lt;&gt;")</f>
        <v>0</v>
      </c>
      <c r="E429" s="1">
        <f>FlatBasedDetails[[#This Row],[Total Cases Reported]]-FlatBasedDetails[[#This Row],[Recovered Cases]]-FlatBasedDetails[[#This Row],[Deceased Cases]]</f>
        <v>0</v>
      </c>
    </row>
    <row r="430" spans="1:5" x14ac:dyDescent="0.25">
      <c r="A430">
        <v>429</v>
      </c>
      <c r="B430" s="24">
        <f>COUNTIFS(DetailsTable[Flat No.],FlatBasedDetails[[#This Row],[Flat No]],DetailsTable[Positive Date],"&lt;&gt;")</f>
        <v>0</v>
      </c>
      <c r="C430">
        <f>COUNTIFS(DetailsTable[Flat No.],FlatBasedDetails[[#This Row],[Flat No]],DetailsTable[Recovered Date],"&lt;&gt;")</f>
        <v>0</v>
      </c>
      <c r="D430">
        <f>COUNTIFS(DetailsTable[Flat No.],FlatBasedDetails[[#This Row],[Flat No]],DetailsTable[Deceased Date],"&lt;&gt;")</f>
        <v>0</v>
      </c>
      <c r="E430" s="1">
        <f>FlatBasedDetails[[#This Row],[Total Cases Reported]]-FlatBasedDetails[[#This Row],[Recovered Cases]]-FlatBasedDetails[[#This Row],[Deceased Cases]]</f>
        <v>0</v>
      </c>
    </row>
    <row r="431" spans="1:5" x14ac:dyDescent="0.25">
      <c r="A431">
        <v>430</v>
      </c>
      <c r="B431" s="24">
        <f>COUNTIFS(DetailsTable[Flat No.],FlatBasedDetails[[#This Row],[Flat No]],DetailsTable[Positive Date],"&lt;&gt;")</f>
        <v>0</v>
      </c>
      <c r="C431">
        <f>COUNTIFS(DetailsTable[Flat No.],FlatBasedDetails[[#This Row],[Flat No]],DetailsTable[Recovered Date],"&lt;&gt;")</f>
        <v>0</v>
      </c>
      <c r="D431">
        <f>COUNTIFS(DetailsTable[Flat No.],FlatBasedDetails[[#This Row],[Flat No]],DetailsTable[Deceased Date],"&lt;&gt;")</f>
        <v>0</v>
      </c>
      <c r="E431" s="1">
        <f>FlatBasedDetails[[#This Row],[Total Cases Reported]]-FlatBasedDetails[[#This Row],[Recovered Cases]]-FlatBasedDetails[[#This Row],[Deceased Cases]]</f>
        <v>0</v>
      </c>
    </row>
    <row r="432" spans="1:5" x14ac:dyDescent="0.25">
      <c r="A432">
        <v>431</v>
      </c>
      <c r="B432" s="24">
        <f>COUNTIFS(DetailsTable[Flat No.],FlatBasedDetails[[#This Row],[Flat No]],DetailsTable[Positive Date],"&lt;&gt;")</f>
        <v>0</v>
      </c>
      <c r="C432">
        <f>COUNTIFS(DetailsTable[Flat No.],FlatBasedDetails[[#This Row],[Flat No]],DetailsTable[Recovered Date],"&lt;&gt;")</f>
        <v>0</v>
      </c>
      <c r="D432">
        <f>COUNTIFS(DetailsTable[Flat No.],FlatBasedDetails[[#This Row],[Flat No]],DetailsTable[Deceased Date],"&lt;&gt;")</f>
        <v>0</v>
      </c>
      <c r="E432" s="1">
        <f>FlatBasedDetails[[#This Row],[Total Cases Reported]]-FlatBasedDetails[[#This Row],[Recovered Cases]]-FlatBasedDetails[[#This Row],[Deceased Cases]]</f>
        <v>0</v>
      </c>
    </row>
    <row r="433" spans="1:5" x14ac:dyDescent="0.25">
      <c r="A433">
        <v>432</v>
      </c>
      <c r="B433" s="24">
        <f>COUNTIFS(DetailsTable[Flat No.],FlatBasedDetails[[#This Row],[Flat No]],DetailsTable[Positive Date],"&lt;&gt;")</f>
        <v>0</v>
      </c>
      <c r="C433">
        <f>COUNTIFS(DetailsTable[Flat No.],FlatBasedDetails[[#This Row],[Flat No]],DetailsTable[Recovered Date],"&lt;&gt;")</f>
        <v>0</v>
      </c>
      <c r="D433">
        <f>COUNTIFS(DetailsTable[Flat No.],FlatBasedDetails[[#This Row],[Flat No]],DetailsTable[Deceased Date],"&lt;&gt;")</f>
        <v>0</v>
      </c>
      <c r="E433" s="1">
        <f>FlatBasedDetails[[#This Row],[Total Cases Reported]]-FlatBasedDetails[[#This Row],[Recovered Cases]]-FlatBasedDetails[[#This Row],[Deceased Cases]]</f>
        <v>0</v>
      </c>
    </row>
    <row r="434" spans="1:5" x14ac:dyDescent="0.25">
      <c r="A434">
        <v>433</v>
      </c>
      <c r="B434" s="24">
        <f>COUNTIFS(DetailsTable[Flat No.],FlatBasedDetails[[#This Row],[Flat No]],DetailsTable[Positive Date],"&lt;&gt;")</f>
        <v>0</v>
      </c>
      <c r="C434">
        <f>COUNTIFS(DetailsTable[Flat No.],FlatBasedDetails[[#This Row],[Flat No]],DetailsTable[Recovered Date],"&lt;&gt;")</f>
        <v>0</v>
      </c>
      <c r="D434">
        <f>COUNTIFS(DetailsTable[Flat No.],FlatBasedDetails[[#This Row],[Flat No]],DetailsTable[Deceased Date],"&lt;&gt;")</f>
        <v>0</v>
      </c>
      <c r="E434" s="1">
        <f>FlatBasedDetails[[#This Row],[Total Cases Reported]]-FlatBasedDetails[[#This Row],[Recovered Cases]]-FlatBasedDetails[[#This Row],[Deceased Cases]]</f>
        <v>0</v>
      </c>
    </row>
    <row r="435" spans="1:5" x14ac:dyDescent="0.25">
      <c r="A435">
        <v>434</v>
      </c>
      <c r="B435" s="24">
        <f>COUNTIFS(DetailsTable[Flat No.],FlatBasedDetails[[#This Row],[Flat No]],DetailsTable[Positive Date],"&lt;&gt;")</f>
        <v>0</v>
      </c>
      <c r="C435">
        <f>COUNTIFS(DetailsTable[Flat No.],FlatBasedDetails[[#This Row],[Flat No]],DetailsTable[Recovered Date],"&lt;&gt;")</f>
        <v>0</v>
      </c>
      <c r="D435">
        <f>COUNTIFS(DetailsTable[Flat No.],FlatBasedDetails[[#This Row],[Flat No]],DetailsTable[Deceased Date],"&lt;&gt;")</f>
        <v>0</v>
      </c>
      <c r="E435" s="1">
        <f>FlatBasedDetails[[#This Row],[Total Cases Reported]]-FlatBasedDetails[[#This Row],[Recovered Cases]]-FlatBasedDetails[[#This Row],[Deceased Cases]]</f>
        <v>0</v>
      </c>
    </row>
    <row r="436" spans="1:5" x14ac:dyDescent="0.25">
      <c r="A436">
        <v>435</v>
      </c>
      <c r="B436" s="24">
        <f>COUNTIFS(DetailsTable[Flat No.],FlatBasedDetails[[#This Row],[Flat No]],DetailsTable[Positive Date],"&lt;&gt;")</f>
        <v>0</v>
      </c>
      <c r="C436">
        <f>COUNTIFS(DetailsTable[Flat No.],FlatBasedDetails[[#This Row],[Flat No]],DetailsTable[Recovered Date],"&lt;&gt;")</f>
        <v>0</v>
      </c>
      <c r="D436">
        <f>COUNTIFS(DetailsTable[Flat No.],FlatBasedDetails[[#This Row],[Flat No]],DetailsTable[Deceased Date],"&lt;&gt;")</f>
        <v>0</v>
      </c>
      <c r="E436" s="1">
        <f>FlatBasedDetails[[#This Row],[Total Cases Reported]]-FlatBasedDetails[[#This Row],[Recovered Cases]]-FlatBasedDetails[[#This Row],[Deceased Cases]]</f>
        <v>0</v>
      </c>
    </row>
    <row r="437" spans="1:5" x14ac:dyDescent="0.25">
      <c r="A437">
        <v>436</v>
      </c>
      <c r="B437" s="24">
        <f>COUNTIFS(DetailsTable[Flat No.],FlatBasedDetails[[#This Row],[Flat No]],DetailsTable[Positive Date],"&lt;&gt;")</f>
        <v>0</v>
      </c>
      <c r="C437">
        <f>COUNTIFS(DetailsTable[Flat No.],FlatBasedDetails[[#This Row],[Flat No]],DetailsTable[Recovered Date],"&lt;&gt;")</f>
        <v>0</v>
      </c>
      <c r="D437">
        <f>COUNTIFS(DetailsTable[Flat No.],FlatBasedDetails[[#This Row],[Flat No]],DetailsTable[Deceased Date],"&lt;&gt;")</f>
        <v>0</v>
      </c>
      <c r="E437" s="1">
        <f>FlatBasedDetails[[#This Row],[Total Cases Reported]]-FlatBasedDetails[[#This Row],[Recovered Cases]]-FlatBasedDetails[[#This Row],[Deceased Cases]]</f>
        <v>0</v>
      </c>
    </row>
    <row r="438" spans="1:5" x14ac:dyDescent="0.25">
      <c r="A438">
        <v>437</v>
      </c>
      <c r="B438" s="24">
        <f>COUNTIFS(DetailsTable[Flat No.],FlatBasedDetails[[#This Row],[Flat No]],DetailsTable[Positive Date],"&lt;&gt;")</f>
        <v>0</v>
      </c>
      <c r="C438">
        <f>COUNTIFS(DetailsTable[Flat No.],FlatBasedDetails[[#This Row],[Flat No]],DetailsTable[Recovered Date],"&lt;&gt;")</f>
        <v>0</v>
      </c>
      <c r="D438">
        <f>COUNTIFS(DetailsTable[Flat No.],FlatBasedDetails[[#This Row],[Flat No]],DetailsTable[Deceased Date],"&lt;&gt;")</f>
        <v>0</v>
      </c>
      <c r="E438" s="1">
        <f>FlatBasedDetails[[#This Row],[Total Cases Reported]]-FlatBasedDetails[[#This Row],[Recovered Cases]]-FlatBasedDetails[[#This Row],[Deceased Cases]]</f>
        <v>0</v>
      </c>
    </row>
    <row r="439" spans="1:5" x14ac:dyDescent="0.25">
      <c r="A439">
        <v>438</v>
      </c>
      <c r="B439" s="24">
        <f>COUNTIFS(DetailsTable[Flat No.],FlatBasedDetails[[#This Row],[Flat No]],DetailsTable[Positive Date],"&lt;&gt;")</f>
        <v>0</v>
      </c>
      <c r="C439">
        <f>COUNTIFS(DetailsTable[Flat No.],FlatBasedDetails[[#This Row],[Flat No]],DetailsTable[Recovered Date],"&lt;&gt;")</f>
        <v>0</v>
      </c>
      <c r="D439">
        <f>COUNTIFS(DetailsTable[Flat No.],FlatBasedDetails[[#This Row],[Flat No]],DetailsTable[Deceased Date],"&lt;&gt;")</f>
        <v>0</v>
      </c>
      <c r="E439" s="1">
        <f>FlatBasedDetails[[#This Row],[Total Cases Reported]]-FlatBasedDetails[[#This Row],[Recovered Cases]]-FlatBasedDetails[[#This Row],[Deceased Cases]]</f>
        <v>0</v>
      </c>
    </row>
    <row r="440" spans="1:5" x14ac:dyDescent="0.25">
      <c r="A440">
        <v>439</v>
      </c>
      <c r="B440" s="24">
        <f>COUNTIFS(DetailsTable[Flat No.],FlatBasedDetails[[#This Row],[Flat No]],DetailsTable[Positive Date],"&lt;&gt;")</f>
        <v>0</v>
      </c>
      <c r="C440">
        <f>COUNTIFS(DetailsTable[Flat No.],FlatBasedDetails[[#This Row],[Flat No]],DetailsTable[Recovered Date],"&lt;&gt;")</f>
        <v>0</v>
      </c>
      <c r="D440">
        <f>COUNTIFS(DetailsTable[Flat No.],FlatBasedDetails[[#This Row],[Flat No]],DetailsTable[Deceased Date],"&lt;&gt;")</f>
        <v>0</v>
      </c>
      <c r="E440" s="1">
        <f>FlatBasedDetails[[#This Row],[Total Cases Reported]]-FlatBasedDetails[[#This Row],[Recovered Cases]]-FlatBasedDetails[[#This Row],[Deceased Cases]]</f>
        <v>0</v>
      </c>
    </row>
    <row r="441" spans="1:5" x14ac:dyDescent="0.25">
      <c r="A441">
        <v>440</v>
      </c>
      <c r="B441" s="24">
        <f>COUNTIFS(DetailsTable[Flat No.],FlatBasedDetails[[#This Row],[Flat No]],DetailsTable[Positive Date],"&lt;&gt;")</f>
        <v>0</v>
      </c>
      <c r="C441">
        <f>COUNTIFS(DetailsTable[Flat No.],FlatBasedDetails[[#This Row],[Flat No]],DetailsTable[Recovered Date],"&lt;&gt;")</f>
        <v>0</v>
      </c>
      <c r="D441">
        <f>COUNTIFS(DetailsTable[Flat No.],FlatBasedDetails[[#This Row],[Flat No]],DetailsTable[Deceased Date],"&lt;&gt;")</f>
        <v>0</v>
      </c>
      <c r="E441" s="1">
        <f>FlatBasedDetails[[#This Row],[Total Cases Reported]]-FlatBasedDetails[[#This Row],[Recovered Cases]]-FlatBasedDetails[[#This Row],[Deceased Cases]]</f>
        <v>0</v>
      </c>
    </row>
    <row r="442" spans="1:5" x14ac:dyDescent="0.25">
      <c r="A442">
        <v>441</v>
      </c>
      <c r="B442" s="24">
        <f>COUNTIFS(DetailsTable[Flat No.],FlatBasedDetails[[#This Row],[Flat No]],DetailsTable[Positive Date],"&lt;&gt;")</f>
        <v>0</v>
      </c>
      <c r="C442">
        <f>COUNTIFS(DetailsTable[Flat No.],FlatBasedDetails[[#This Row],[Flat No]],DetailsTable[Recovered Date],"&lt;&gt;")</f>
        <v>0</v>
      </c>
      <c r="D442">
        <f>COUNTIFS(DetailsTable[Flat No.],FlatBasedDetails[[#This Row],[Flat No]],DetailsTable[Deceased Date],"&lt;&gt;")</f>
        <v>0</v>
      </c>
      <c r="E442" s="1">
        <f>FlatBasedDetails[[#This Row],[Total Cases Reported]]-FlatBasedDetails[[#This Row],[Recovered Cases]]-FlatBasedDetails[[#This Row],[Deceased Cases]]</f>
        <v>0</v>
      </c>
    </row>
    <row r="443" spans="1:5" x14ac:dyDescent="0.25">
      <c r="A443">
        <v>442</v>
      </c>
      <c r="B443" s="24">
        <f>COUNTIFS(DetailsTable[Flat No.],FlatBasedDetails[[#This Row],[Flat No]],DetailsTable[Positive Date],"&lt;&gt;")</f>
        <v>0</v>
      </c>
      <c r="C443">
        <f>COUNTIFS(DetailsTable[Flat No.],FlatBasedDetails[[#This Row],[Flat No]],DetailsTable[Recovered Date],"&lt;&gt;")</f>
        <v>0</v>
      </c>
      <c r="D443">
        <f>COUNTIFS(DetailsTable[Flat No.],FlatBasedDetails[[#This Row],[Flat No]],DetailsTable[Deceased Date],"&lt;&gt;")</f>
        <v>0</v>
      </c>
      <c r="E443" s="1">
        <f>FlatBasedDetails[[#This Row],[Total Cases Reported]]-FlatBasedDetails[[#This Row],[Recovered Cases]]-FlatBasedDetails[[#This Row],[Deceased Cases]]</f>
        <v>0</v>
      </c>
    </row>
    <row r="444" spans="1:5" x14ac:dyDescent="0.25">
      <c r="A444">
        <v>443</v>
      </c>
      <c r="B444" s="24">
        <f>COUNTIFS(DetailsTable[Flat No.],FlatBasedDetails[[#This Row],[Flat No]],DetailsTable[Positive Date],"&lt;&gt;")</f>
        <v>0</v>
      </c>
      <c r="C444">
        <f>COUNTIFS(DetailsTable[Flat No.],FlatBasedDetails[[#This Row],[Flat No]],DetailsTable[Recovered Date],"&lt;&gt;")</f>
        <v>0</v>
      </c>
      <c r="D444">
        <f>COUNTIFS(DetailsTable[Flat No.],FlatBasedDetails[[#This Row],[Flat No]],DetailsTable[Deceased Date],"&lt;&gt;")</f>
        <v>0</v>
      </c>
      <c r="E444" s="1">
        <f>FlatBasedDetails[[#This Row],[Total Cases Reported]]-FlatBasedDetails[[#This Row],[Recovered Cases]]-FlatBasedDetails[[#This Row],[Deceased Cases]]</f>
        <v>0</v>
      </c>
    </row>
    <row r="445" spans="1:5" x14ac:dyDescent="0.25">
      <c r="A445">
        <v>444</v>
      </c>
      <c r="B445" s="24">
        <f>COUNTIFS(DetailsTable[Flat No.],FlatBasedDetails[[#This Row],[Flat No]],DetailsTable[Positive Date],"&lt;&gt;")</f>
        <v>0</v>
      </c>
      <c r="C445">
        <f>COUNTIFS(DetailsTable[Flat No.],FlatBasedDetails[[#This Row],[Flat No]],DetailsTable[Recovered Date],"&lt;&gt;")</f>
        <v>0</v>
      </c>
      <c r="D445">
        <f>COUNTIFS(DetailsTable[Flat No.],FlatBasedDetails[[#This Row],[Flat No]],DetailsTable[Deceased Date],"&lt;&gt;")</f>
        <v>0</v>
      </c>
      <c r="E445" s="1">
        <f>FlatBasedDetails[[#This Row],[Total Cases Reported]]-FlatBasedDetails[[#This Row],[Recovered Cases]]-FlatBasedDetails[[#This Row],[Deceased Cases]]</f>
        <v>0</v>
      </c>
    </row>
    <row r="446" spans="1:5" x14ac:dyDescent="0.25">
      <c r="A446">
        <v>445</v>
      </c>
      <c r="B446" s="24">
        <f>COUNTIFS(DetailsTable[Flat No.],FlatBasedDetails[[#This Row],[Flat No]],DetailsTable[Positive Date],"&lt;&gt;")</f>
        <v>0</v>
      </c>
      <c r="C446">
        <f>COUNTIFS(DetailsTable[Flat No.],FlatBasedDetails[[#This Row],[Flat No]],DetailsTable[Recovered Date],"&lt;&gt;")</f>
        <v>0</v>
      </c>
      <c r="D446">
        <f>COUNTIFS(DetailsTable[Flat No.],FlatBasedDetails[[#This Row],[Flat No]],DetailsTable[Deceased Date],"&lt;&gt;")</f>
        <v>0</v>
      </c>
      <c r="E446" s="1">
        <f>FlatBasedDetails[[#This Row],[Total Cases Reported]]-FlatBasedDetails[[#This Row],[Recovered Cases]]-FlatBasedDetails[[#This Row],[Deceased Cases]]</f>
        <v>0</v>
      </c>
    </row>
    <row r="447" spans="1:5" x14ac:dyDescent="0.25">
      <c r="A447">
        <v>446</v>
      </c>
      <c r="B447" s="24">
        <f>COUNTIFS(DetailsTable[Flat No.],FlatBasedDetails[[#This Row],[Flat No]],DetailsTable[Positive Date],"&lt;&gt;")</f>
        <v>0</v>
      </c>
      <c r="C447">
        <f>COUNTIFS(DetailsTable[Flat No.],FlatBasedDetails[[#This Row],[Flat No]],DetailsTable[Recovered Date],"&lt;&gt;")</f>
        <v>0</v>
      </c>
      <c r="D447">
        <f>COUNTIFS(DetailsTable[Flat No.],FlatBasedDetails[[#This Row],[Flat No]],DetailsTable[Deceased Date],"&lt;&gt;")</f>
        <v>0</v>
      </c>
      <c r="E447" s="1">
        <f>FlatBasedDetails[[#This Row],[Total Cases Reported]]-FlatBasedDetails[[#This Row],[Recovered Cases]]-FlatBasedDetails[[#This Row],[Deceased Cases]]</f>
        <v>0</v>
      </c>
    </row>
    <row r="448" spans="1:5" x14ac:dyDescent="0.25">
      <c r="A448">
        <v>447</v>
      </c>
      <c r="B448" s="24">
        <f>COUNTIFS(DetailsTable[Flat No.],FlatBasedDetails[[#This Row],[Flat No]],DetailsTable[Positive Date],"&lt;&gt;")</f>
        <v>0</v>
      </c>
      <c r="C448">
        <f>COUNTIFS(DetailsTable[Flat No.],FlatBasedDetails[[#This Row],[Flat No]],DetailsTable[Recovered Date],"&lt;&gt;")</f>
        <v>0</v>
      </c>
      <c r="D448">
        <f>COUNTIFS(DetailsTable[Flat No.],FlatBasedDetails[[#This Row],[Flat No]],DetailsTable[Deceased Date],"&lt;&gt;")</f>
        <v>0</v>
      </c>
      <c r="E448" s="1">
        <f>FlatBasedDetails[[#This Row],[Total Cases Reported]]-FlatBasedDetails[[#This Row],[Recovered Cases]]-FlatBasedDetails[[#This Row],[Deceased Cases]]</f>
        <v>0</v>
      </c>
    </row>
    <row r="449" spans="1:5" x14ac:dyDescent="0.25">
      <c r="A449">
        <v>448</v>
      </c>
      <c r="B449" s="24">
        <f>COUNTIFS(DetailsTable[Flat No.],FlatBasedDetails[[#This Row],[Flat No]],DetailsTable[Positive Date],"&lt;&gt;")</f>
        <v>0</v>
      </c>
      <c r="C449">
        <f>COUNTIFS(DetailsTable[Flat No.],FlatBasedDetails[[#This Row],[Flat No]],DetailsTable[Recovered Date],"&lt;&gt;")</f>
        <v>0</v>
      </c>
      <c r="D449">
        <f>COUNTIFS(DetailsTable[Flat No.],FlatBasedDetails[[#This Row],[Flat No]],DetailsTable[Deceased Date],"&lt;&gt;")</f>
        <v>0</v>
      </c>
      <c r="E449" s="1">
        <f>FlatBasedDetails[[#This Row],[Total Cases Reported]]-FlatBasedDetails[[#This Row],[Recovered Cases]]-FlatBasedDetails[[#This Row],[Deceased Cases]]</f>
        <v>0</v>
      </c>
    </row>
    <row r="450" spans="1:5" x14ac:dyDescent="0.25">
      <c r="A450">
        <v>449</v>
      </c>
      <c r="B450" s="24">
        <f>COUNTIFS(DetailsTable[Flat No.],FlatBasedDetails[[#This Row],[Flat No]],DetailsTable[Positive Date],"&lt;&gt;")</f>
        <v>0</v>
      </c>
      <c r="C450">
        <f>COUNTIFS(DetailsTable[Flat No.],FlatBasedDetails[[#This Row],[Flat No]],DetailsTable[Recovered Date],"&lt;&gt;")</f>
        <v>0</v>
      </c>
      <c r="D450">
        <f>COUNTIFS(DetailsTable[Flat No.],FlatBasedDetails[[#This Row],[Flat No]],DetailsTable[Deceased Date],"&lt;&gt;")</f>
        <v>0</v>
      </c>
      <c r="E450" s="1">
        <f>FlatBasedDetails[[#This Row],[Total Cases Reported]]-FlatBasedDetails[[#This Row],[Recovered Cases]]-FlatBasedDetails[[#This Row],[Deceased Cases]]</f>
        <v>0</v>
      </c>
    </row>
    <row r="451" spans="1:5" x14ac:dyDescent="0.25">
      <c r="A451">
        <v>450</v>
      </c>
      <c r="B451" s="24">
        <f>COUNTIFS(DetailsTable[Flat No.],FlatBasedDetails[[#This Row],[Flat No]],DetailsTable[Positive Date],"&lt;&gt;")</f>
        <v>0</v>
      </c>
      <c r="C451">
        <f>COUNTIFS(DetailsTable[Flat No.],FlatBasedDetails[[#This Row],[Flat No]],DetailsTable[Recovered Date],"&lt;&gt;")</f>
        <v>0</v>
      </c>
      <c r="D451">
        <f>COUNTIFS(DetailsTable[Flat No.],FlatBasedDetails[[#This Row],[Flat No]],DetailsTable[Deceased Date],"&lt;&gt;")</f>
        <v>0</v>
      </c>
      <c r="E451" s="1">
        <f>FlatBasedDetails[[#This Row],[Total Cases Reported]]-FlatBasedDetails[[#This Row],[Recovered Cases]]-FlatBasedDetails[[#This Row],[Deceased Cases]]</f>
        <v>0</v>
      </c>
    </row>
    <row r="452" spans="1:5" x14ac:dyDescent="0.25">
      <c r="A452">
        <v>451</v>
      </c>
      <c r="B452" s="24">
        <f>COUNTIFS(DetailsTable[Flat No.],FlatBasedDetails[[#This Row],[Flat No]],DetailsTable[Positive Date],"&lt;&gt;")</f>
        <v>0</v>
      </c>
      <c r="C452">
        <f>COUNTIFS(DetailsTable[Flat No.],FlatBasedDetails[[#This Row],[Flat No]],DetailsTable[Recovered Date],"&lt;&gt;")</f>
        <v>0</v>
      </c>
      <c r="D452">
        <f>COUNTIFS(DetailsTable[Flat No.],FlatBasedDetails[[#This Row],[Flat No]],DetailsTable[Deceased Date],"&lt;&gt;")</f>
        <v>0</v>
      </c>
      <c r="E452" s="1">
        <f>FlatBasedDetails[[#This Row],[Total Cases Reported]]-FlatBasedDetails[[#This Row],[Recovered Cases]]-FlatBasedDetails[[#This Row],[Deceased Cases]]</f>
        <v>0</v>
      </c>
    </row>
    <row r="453" spans="1:5" x14ac:dyDescent="0.25">
      <c r="A453">
        <v>452</v>
      </c>
      <c r="B453" s="24">
        <f>COUNTIFS(DetailsTable[Flat No.],FlatBasedDetails[[#This Row],[Flat No]],DetailsTable[Positive Date],"&lt;&gt;")</f>
        <v>0</v>
      </c>
      <c r="C453">
        <f>COUNTIFS(DetailsTable[Flat No.],FlatBasedDetails[[#This Row],[Flat No]],DetailsTable[Recovered Date],"&lt;&gt;")</f>
        <v>0</v>
      </c>
      <c r="D453">
        <f>COUNTIFS(DetailsTable[Flat No.],FlatBasedDetails[[#This Row],[Flat No]],DetailsTable[Deceased Date],"&lt;&gt;")</f>
        <v>0</v>
      </c>
      <c r="E453" s="1">
        <f>FlatBasedDetails[[#This Row],[Total Cases Reported]]-FlatBasedDetails[[#This Row],[Recovered Cases]]-FlatBasedDetails[[#This Row],[Deceased Cases]]</f>
        <v>0</v>
      </c>
    </row>
    <row r="454" spans="1:5" x14ac:dyDescent="0.25">
      <c r="A454">
        <v>453</v>
      </c>
      <c r="B454" s="24">
        <f>COUNTIFS(DetailsTable[Flat No.],FlatBasedDetails[[#This Row],[Flat No]],DetailsTable[Positive Date],"&lt;&gt;")</f>
        <v>0</v>
      </c>
      <c r="C454">
        <f>COUNTIFS(DetailsTable[Flat No.],FlatBasedDetails[[#This Row],[Flat No]],DetailsTable[Recovered Date],"&lt;&gt;")</f>
        <v>0</v>
      </c>
      <c r="D454">
        <f>COUNTIFS(DetailsTable[Flat No.],FlatBasedDetails[[#This Row],[Flat No]],DetailsTable[Deceased Date],"&lt;&gt;")</f>
        <v>0</v>
      </c>
      <c r="E454" s="1">
        <f>FlatBasedDetails[[#This Row],[Total Cases Reported]]-FlatBasedDetails[[#This Row],[Recovered Cases]]-FlatBasedDetails[[#This Row],[Deceased Cases]]</f>
        <v>0</v>
      </c>
    </row>
    <row r="455" spans="1:5" x14ac:dyDescent="0.25">
      <c r="A455">
        <v>454</v>
      </c>
      <c r="B455" s="24">
        <f>COUNTIFS(DetailsTable[Flat No.],FlatBasedDetails[[#This Row],[Flat No]],DetailsTable[Positive Date],"&lt;&gt;")</f>
        <v>0</v>
      </c>
      <c r="C455">
        <f>COUNTIFS(DetailsTable[Flat No.],FlatBasedDetails[[#This Row],[Flat No]],DetailsTable[Recovered Date],"&lt;&gt;")</f>
        <v>0</v>
      </c>
      <c r="D455">
        <f>COUNTIFS(DetailsTable[Flat No.],FlatBasedDetails[[#This Row],[Flat No]],DetailsTable[Deceased Date],"&lt;&gt;")</f>
        <v>0</v>
      </c>
      <c r="E455" s="1">
        <f>FlatBasedDetails[[#This Row],[Total Cases Reported]]-FlatBasedDetails[[#This Row],[Recovered Cases]]-FlatBasedDetails[[#This Row],[Deceased Cases]]</f>
        <v>0</v>
      </c>
    </row>
    <row r="456" spans="1:5" x14ac:dyDescent="0.25">
      <c r="A456">
        <v>455</v>
      </c>
      <c r="B456" s="24">
        <f>COUNTIFS(DetailsTable[Flat No.],FlatBasedDetails[[#This Row],[Flat No]],DetailsTable[Positive Date],"&lt;&gt;")</f>
        <v>0</v>
      </c>
      <c r="C456">
        <f>COUNTIFS(DetailsTable[Flat No.],FlatBasedDetails[[#This Row],[Flat No]],DetailsTable[Recovered Date],"&lt;&gt;")</f>
        <v>0</v>
      </c>
      <c r="D456">
        <f>COUNTIFS(DetailsTable[Flat No.],FlatBasedDetails[[#This Row],[Flat No]],DetailsTable[Deceased Date],"&lt;&gt;")</f>
        <v>0</v>
      </c>
      <c r="E456" s="1">
        <f>FlatBasedDetails[[#This Row],[Total Cases Reported]]-FlatBasedDetails[[#This Row],[Recovered Cases]]-FlatBasedDetails[[#This Row],[Deceased Cases]]</f>
        <v>0</v>
      </c>
    </row>
    <row r="457" spans="1:5" x14ac:dyDescent="0.25">
      <c r="A457">
        <v>456</v>
      </c>
      <c r="B457" s="24">
        <f>COUNTIFS(DetailsTable[Flat No.],FlatBasedDetails[[#This Row],[Flat No]],DetailsTable[Positive Date],"&lt;&gt;")</f>
        <v>0</v>
      </c>
      <c r="C457">
        <f>COUNTIFS(DetailsTable[Flat No.],FlatBasedDetails[[#This Row],[Flat No]],DetailsTable[Recovered Date],"&lt;&gt;")</f>
        <v>0</v>
      </c>
      <c r="D457">
        <f>COUNTIFS(DetailsTable[Flat No.],FlatBasedDetails[[#This Row],[Flat No]],DetailsTable[Deceased Date],"&lt;&gt;")</f>
        <v>0</v>
      </c>
      <c r="E457" s="1">
        <f>FlatBasedDetails[[#This Row],[Total Cases Reported]]-FlatBasedDetails[[#This Row],[Recovered Cases]]-FlatBasedDetails[[#This Row],[Deceased Cases]]</f>
        <v>0</v>
      </c>
    </row>
    <row r="458" spans="1:5" x14ac:dyDescent="0.25">
      <c r="A458">
        <v>457</v>
      </c>
      <c r="B458" s="24">
        <f>COUNTIFS(DetailsTable[Flat No.],FlatBasedDetails[[#This Row],[Flat No]],DetailsTable[Positive Date],"&lt;&gt;")</f>
        <v>0</v>
      </c>
      <c r="C458">
        <f>COUNTIFS(DetailsTable[Flat No.],FlatBasedDetails[[#This Row],[Flat No]],DetailsTable[Recovered Date],"&lt;&gt;")</f>
        <v>0</v>
      </c>
      <c r="D458">
        <f>COUNTIFS(DetailsTable[Flat No.],FlatBasedDetails[[#This Row],[Flat No]],DetailsTable[Deceased Date],"&lt;&gt;")</f>
        <v>0</v>
      </c>
      <c r="E458" s="1">
        <f>FlatBasedDetails[[#This Row],[Total Cases Reported]]-FlatBasedDetails[[#This Row],[Recovered Cases]]-FlatBasedDetails[[#This Row],[Deceased Cases]]</f>
        <v>0</v>
      </c>
    </row>
    <row r="459" spans="1:5" x14ac:dyDescent="0.25">
      <c r="A459">
        <v>458</v>
      </c>
      <c r="B459" s="24">
        <f>COUNTIFS(DetailsTable[Flat No.],FlatBasedDetails[[#This Row],[Flat No]],DetailsTable[Positive Date],"&lt;&gt;")</f>
        <v>0</v>
      </c>
      <c r="C459">
        <f>COUNTIFS(DetailsTable[Flat No.],FlatBasedDetails[[#This Row],[Flat No]],DetailsTable[Recovered Date],"&lt;&gt;")</f>
        <v>0</v>
      </c>
      <c r="D459">
        <f>COUNTIFS(DetailsTable[Flat No.],FlatBasedDetails[[#This Row],[Flat No]],DetailsTable[Deceased Date],"&lt;&gt;")</f>
        <v>0</v>
      </c>
      <c r="E459" s="1">
        <f>FlatBasedDetails[[#This Row],[Total Cases Reported]]-FlatBasedDetails[[#This Row],[Recovered Cases]]-FlatBasedDetails[[#This Row],[Deceased Cases]]</f>
        <v>0</v>
      </c>
    </row>
    <row r="460" spans="1:5" x14ac:dyDescent="0.25">
      <c r="A460">
        <v>459</v>
      </c>
      <c r="B460" s="24">
        <f>COUNTIFS(DetailsTable[Flat No.],FlatBasedDetails[[#This Row],[Flat No]],DetailsTable[Positive Date],"&lt;&gt;")</f>
        <v>0</v>
      </c>
      <c r="C460">
        <f>COUNTIFS(DetailsTable[Flat No.],FlatBasedDetails[[#This Row],[Flat No]],DetailsTable[Recovered Date],"&lt;&gt;")</f>
        <v>0</v>
      </c>
      <c r="D460">
        <f>COUNTIFS(DetailsTable[Flat No.],FlatBasedDetails[[#This Row],[Flat No]],DetailsTable[Deceased Date],"&lt;&gt;")</f>
        <v>0</v>
      </c>
      <c r="E460" s="1">
        <f>FlatBasedDetails[[#This Row],[Total Cases Reported]]-FlatBasedDetails[[#This Row],[Recovered Cases]]-FlatBasedDetails[[#This Row],[Deceased Cases]]</f>
        <v>0</v>
      </c>
    </row>
    <row r="461" spans="1:5" x14ac:dyDescent="0.25">
      <c r="A461">
        <v>460</v>
      </c>
      <c r="B461" s="24">
        <f>COUNTIFS(DetailsTable[Flat No.],FlatBasedDetails[[#This Row],[Flat No]],DetailsTable[Positive Date],"&lt;&gt;")</f>
        <v>0</v>
      </c>
      <c r="C461">
        <f>COUNTIFS(DetailsTable[Flat No.],FlatBasedDetails[[#This Row],[Flat No]],DetailsTable[Recovered Date],"&lt;&gt;")</f>
        <v>0</v>
      </c>
      <c r="D461">
        <f>COUNTIFS(DetailsTable[Flat No.],FlatBasedDetails[[#This Row],[Flat No]],DetailsTable[Deceased Date],"&lt;&gt;")</f>
        <v>0</v>
      </c>
      <c r="E461" s="1">
        <f>FlatBasedDetails[[#This Row],[Total Cases Reported]]-FlatBasedDetails[[#This Row],[Recovered Cases]]-FlatBasedDetails[[#This Row],[Deceased Cases]]</f>
        <v>0</v>
      </c>
    </row>
    <row r="462" spans="1:5" x14ac:dyDescent="0.25">
      <c r="A462">
        <v>461</v>
      </c>
      <c r="B462" s="24">
        <f>COUNTIFS(DetailsTable[Flat No.],FlatBasedDetails[[#This Row],[Flat No]],DetailsTable[Positive Date],"&lt;&gt;")</f>
        <v>0</v>
      </c>
      <c r="C462">
        <f>COUNTIFS(DetailsTable[Flat No.],FlatBasedDetails[[#This Row],[Flat No]],DetailsTable[Recovered Date],"&lt;&gt;")</f>
        <v>0</v>
      </c>
      <c r="D462">
        <f>COUNTIFS(DetailsTable[Flat No.],FlatBasedDetails[[#This Row],[Flat No]],DetailsTable[Deceased Date],"&lt;&gt;")</f>
        <v>0</v>
      </c>
      <c r="E462" s="1">
        <f>FlatBasedDetails[[#This Row],[Total Cases Reported]]-FlatBasedDetails[[#This Row],[Recovered Cases]]-FlatBasedDetails[[#This Row],[Deceased Cases]]</f>
        <v>0</v>
      </c>
    </row>
    <row r="463" spans="1:5" x14ac:dyDescent="0.25">
      <c r="A463">
        <v>462</v>
      </c>
      <c r="B463" s="24">
        <f>COUNTIFS(DetailsTable[Flat No.],FlatBasedDetails[[#This Row],[Flat No]],DetailsTable[Positive Date],"&lt;&gt;")</f>
        <v>0</v>
      </c>
      <c r="C463">
        <f>COUNTIFS(DetailsTable[Flat No.],FlatBasedDetails[[#This Row],[Flat No]],DetailsTable[Recovered Date],"&lt;&gt;")</f>
        <v>0</v>
      </c>
      <c r="D463">
        <f>COUNTIFS(DetailsTable[Flat No.],FlatBasedDetails[[#This Row],[Flat No]],DetailsTable[Deceased Date],"&lt;&gt;")</f>
        <v>0</v>
      </c>
      <c r="E463" s="1">
        <f>FlatBasedDetails[[#This Row],[Total Cases Reported]]-FlatBasedDetails[[#This Row],[Recovered Cases]]-FlatBasedDetails[[#This Row],[Deceased Cases]]</f>
        <v>0</v>
      </c>
    </row>
    <row r="464" spans="1:5" x14ac:dyDescent="0.25">
      <c r="A464">
        <v>463</v>
      </c>
      <c r="B464" s="24">
        <f>COUNTIFS(DetailsTable[Flat No.],FlatBasedDetails[[#This Row],[Flat No]],DetailsTable[Positive Date],"&lt;&gt;")</f>
        <v>0</v>
      </c>
      <c r="C464">
        <f>COUNTIFS(DetailsTable[Flat No.],FlatBasedDetails[[#This Row],[Flat No]],DetailsTable[Recovered Date],"&lt;&gt;")</f>
        <v>0</v>
      </c>
      <c r="D464">
        <f>COUNTIFS(DetailsTable[Flat No.],FlatBasedDetails[[#This Row],[Flat No]],DetailsTable[Deceased Date],"&lt;&gt;")</f>
        <v>0</v>
      </c>
      <c r="E464" s="1">
        <f>FlatBasedDetails[[#This Row],[Total Cases Reported]]-FlatBasedDetails[[#This Row],[Recovered Cases]]-FlatBasedDetails[[#This Row],[Deceased Cases]]</f>
        <v>0</v>
      </c>
    </row>
    <row r="465" spans="1:5" x14ac:dyDescent="0.25">
      <c r="A465">
        <v>464</v>
      </c>
      <c r="B465" s="24">
        <f>COUNTIFS(DetailsTable[Flat No.],FlatBasedDetails[[#This Row],[Flat No]],DetailsTable[Positive Date],"&lt;&gt;")</f>
        <v>0</v>
      </c>
      <c r="C465">
        <f>COUNTIFS(DetailsTable[Flat No.],FlatBasedDetails[[#This Row],[Flat No]],DetailsTable[Recovered Date],"&lt;&gt;")</f>
        <v>0</v>
      </c>
      <c r="D465">
        <f>COUNTIFS(DetailsTable[Flat No.],FlatBasedDetails[[#This Row],[Flat No]],DetailsTable[Deceased Date],"&lt;&gt;")</f>
        <v>0</v>
      </c>
      <c r="E465" s="1">
        <f>FlatBasedDetails[[#This Row],[Total Cases Reported]]-FlatBasedDetails[[#This Row],[Recovered Cases]]-FlatBasedDetails[[#This Row],[Deceased Cases]]</f>
        <v>0</v>
      </c>
    </row>
    <row r="466" spans="1:5" x14ac:dyDescent="0.25">
      <c r="A466">
        <v>465</v>
      </c>
      <c r="B466" s="24">
        <f>COUNTIFS(DetailsTable[Flat No.],FlatBasedDetails[[#This Row],[Flat No]],DetailsTable[Positive Date],"&lt;&gt;")</f>
        <v>0</v>
      </c>
      <c r="C466">
        <f>COUNTIFS(DetailsTable[Flat No.],FlatBasedDetails[[#This Row],[Flat No]],DetailsTable[Recovered Date],"&lt;&gt;")</f>
        <v>0</v>
      </c>
      <c r="D466">
        <f>COUNTIFS(DetailsTable[Flat No.],FlatBasedDetails[[#This Row],[Flat No]],DetailsTable[Deceased Date],"&lt;&gt;")</f>
        <v>0</v>
      </c>
      <c r="E466" s="1">
        <f>FlatBasedDetails[[#This Row],[Total Cases Reported]]-FlatBasedDetails[[#This Row],[Recovered Cases]]-FlatBasedDetails[[#This Row],[Deceased Cases]]</f>
        <v>0</v>
      </c>
    </row>
    <row r="467" spans="1:5" x14ac:dyDescent="0.25">
      <c r="A467">
        <v>466</v>
      </c>
      <c r="B467" s="24">
        <f>COUNTIFS(DetailsTable[Flat No.],FlatBasedDetails[[#This Row],[Flat No]],DetailsTable[Positive Date],"&lt;&gt;")</f>
        <v>0</v>
      </c>
      <c r="C467">
        <f>COUNTIFS(DetailsTable[Flat No.],FlatBasedDetails[[#This Row],[Flat No]],DetailsTable[Recovered Date],"&lt;&gt;")</f>
        <v>0</v>
      </c>
      <c r="D467">
        <f>COUNTIFS(DetailsTable[Flat No.],FlatBasedDetails[[#This Row],[Flat No]],DetailsTable[Deceased Date],"&lt;&gt;")</f>
        <v>0</v>
      </c>
      <c r="E467" s="1">
        <f>FlatBasedDetails[[#This Row],[Total Cases Reported]]-FlatBasedDetails[[#This Row],[Recovered Cases]]-FlatBasedDetails[[#This Row],[Deceased Cases]]</f>
        <v>0</v>
      </c>
    </row>
    <row r="468" spans="1:5" x14ac:dyDescent="0.25">
      <c r="A468">
        <v>467</v>
      </c>
      <c r="B468" s="24">
        <f>COUNTIFS(DetailsTable[Flat No.],FlatBasedDetails[[#This Row],[Flat No]],DetailsTable[Positive Date],"&lt;&gt;")</f>
        <v>0</v>
      </c>
      <c r="C468">
        <f>COUNTIFS(DetailsTable[Flat No.],FlatBasedDetails[[#This Row],[Flat No]],DetailsTable[Recovered Date],"&lt;&gt;")</f>
        <v>0</v>
      </c>
      <c r="D468">
        <f>COUNTIFS(DetailsTable[Flat No.],FlatBasedDetails[[#This Row],[Flat No]],DetailsTable[Deceased Date],"&lt;&gt;")</f>
        <v>0</v>
      </c>
      <c r="E468" s="1">
        <f>FlatBasedDetails[[#This Row],[Total Cases Reported]]-FlatBasedDetails[[#This Row],[Recovered Cases]]-FlatBasedDetails[[#This Row],[Deceased Cases]]</f>
        <v>0</v>
      </c>
    </row>
    <row r="469" spans="1:5" x14ac:dyDescent="0.25">
      <c r="A469">
        <v>468</v>
      </c>
      <c r="B469" s="24">
        <f>COUNTIFS(DetailsTable[Flat No.],FlatBasedDetails[[#This Row],[Flat No]],DetailsTable[Positive Date],"&lt;&gt;")</f>
        <v>0</v>
      </c>
      <c r="C469">
        <f>COUNTIFS(DetailsTable[Flat No.],FlatBasedDetails[[#This Row],[Flat No]],DetailsTable[Recovered Date],"&lt;&gt;")</f>
        <v>0</v>
      </c>
      <c r="D469">
        <f>COUNTIFS(DetailsTable[Flat No.],FlatBasedDetails[[#This Row],[Flat No]],DetailsTable[Deceased Date],"&lt;&gt;")</f>
        <v>0</v>
      </c>
      <c r="E469" s="1">
        <f>FlatBasedDetails[[#This Row],[Total Cases Reported]]-FlatBasedDetails[[#This Row],[Recovered Cases]]-FlatBasedDetails[[#This Row],[Deceased Cases]]</f>
        <v>0</v>
      </c>
    </row>
    <row r="470" spans="1:5" x14ac:dyDescent="0.25">
      <c r="A470">
        <v>469</v>
      </c>
      <c r="B470" s="24">
        <f>COUNTIFS(DetailsTable[Flat No.],FlatBasedDetails[[#This Row],[Flat No]],DetailsTable[Positive Date],"&lt;&gt;")</f>
        <v>0</v>
      </c>
      <c r="C470">
        <f>COUNTIFS(DetailsTable[Flat No.],FlatBasedDetails[[#This Row],[Flat No]],DetailsTable[Recovered Date],"&lt;&gt;")</f>
        <v>0</v>
      </c>
      <c r="D470">
        <f>COUNTIFS(DetailsTable[Flat No.],FlatBasedDetails[[#This Row],[Flat No]],DetailsTable[Deceased Date],"&lt;&gt;")</f>
        <v>0</v>
      </c>
      <c r="E470" s="1">
        <f>FlatBasedDetails[[#This Row],[Total Cases Reported]]-FlatBasedDetails[[#This Row],[Recovered Cases]]-FlatBasedDetails[[#This Row],[Deceased Cases]]</f>
        <v>0</v>
      </c>
    </row>
    <row r="471" spans="1:5" x14ac:dyDescent="0.25">
      <c r="A471">
        <v>470</v>
      </c>
      <c r="B471" s="24">
        <f>COUNTIFS(DetailsTable[Flat No.],FlatBasedDetails[[#This Row],[Flat No]],DetailsTable[Positive Date],"&lt;&gt;")</f>
        <v>0</v>
      </c>
      <c r="C471">
        <f>COUNTIFS(DetailsTable[Flat No.],FlatBasedDetails[[#This Row],[Flat No]],DetailsTable[Recovered Date],"&lt;&gt;")</f>
        <v>0</v>
      </c>
      <c r="D471">
        <f>COUNTIFS(DetailsTable[Flat No.],FlatBasedDetails[[#This Row],[Flat No]],DetailsTable[Deceased Date],"&lt;&gt;")</f>
        <v>0</v>
      </c>
      <c r="E471" s="1">
        <f>FlatBasedDetails[[#This Row],[Total Cases Reported]]-FlatBasedDetails[[#This Row],[Recovered Cases]]-FlatBasedDetails[[#This Row],[Deceased Cases]]</f>
        <v>0</v>
      </c>
    </row>
    <row r="472" spans="1:5" x14ac:dyDescent="0.25">
      <c r="A472">
        <v>471</v>
      </c>
      <c r="B472" s="24">
        <f>COUNTIFS(DetailsTable[Flat No.],FlatBasedDetails[[#This Row],[Flat No]],DetailsTable[Positive Date],"&lt;&gt;")</f>
        <v>0</v>
      </c>
      <c r="C472">
        <f>COUNTIFS(DetailsTable[Flat No.],FlatBasedDetails[[#This Row],[Flat No]],DetailsTable[Recovered Date],"&lt;&gt;")</f>
        <v>0</v>
      </c>
      <c r="D472">
        <f>COUNTIFS(DetailsTable[Flat No.],FlatBasedDetails[[#This Row],[Flat No]],DetailsTable[Deceased Date],"&lt;&gt;")</f>
        <v>0</v>
      </c>
      <c r="E472" s="1">
        <f>FlatBasedDetails[[#This Row],[Total Cases Reported]]-FlatBasedDetails[[#This Row],[Recovered Cases]]-FlatBasedDetails[[#This Row],[Deceased Cases]]</f>
        <v>0</v>
      </c>
    </row>
    <row r="473" spans="1:5" x14ac:dyDescent="0.25">
      <c r="A473">
        <v>472</v>
      </c>
      <c r="B473" s="24">
        <f>COUNTIFS(DetailsTable[Flat No.],FlatBasedDetails[[#This Row],[Flat No]],DetailsTable[Positive Date],"&lt;&gt;")</f>
        <v>0</v>
      </c>
      <c r="C473">
        <f>COUNTIFS(DetailsTable[Flat No.],FlatBasedDetails[[#This Row],[Flat No]],DetailsTable[Recovered Date],"&lt;&gt;")</f>
        <v>0</v>
      </c>
      <c r="D473">
        <f>COUNTIFS(DetailsTable[Flat No.],FlatBasedDetails[[#This Row],[Flat No]],DetailsTable[Deceased Date],"&lt;&gt;")</f>
        <v>0</v>
      </c>
      <c r="E473" s="1">
        <f>FlatBasedDetails[[#This Row],[Total Cases Reported]]-FlatBasedDetails[[#This Row],[Recovered Cases]]-FlatBasedDetails[[#This Row],[Deceased Cases]]</f>
        <v>0</v>
      </c>
    </row>
    <row r="474" spans="1:5" x14ac:dyDescent="0.25">
      <c r="A474">
        <v>473</v>
      </c>
      <c r="B474" s="24">
        <f>COUNTIFS(DetailsTable[Flat No.],FlatBasedDetails[[#This Row],[Flat No]],DetailsTable[Positive Date],"&lt;&gt;")</f>
        <v>0</v>
      </c>
      <c r="C474">
        <f>COUNTIFS(DetailsTable[Flat No.],FlatBasedDetails[[#This Row],[Flat No]],DetailsTable[Recovered Date],"&lt;&gt;")</f>
        <v>0</v>
      </c>
      <c r="D474">
        <f>COUNTIFS(DetailsTable[Flat No.],FlatBasedDetails[[#This Row],[Flat No]],DetailsTable[Deceased Date],"&lt;&gt;")</f>
        <v>0</v>
      </c>
      <c r="E474" s="1">
        <f>FlatBasedDetails[[#This Row],[Total Cases Reported]]-FlatBasedDetails[[#This Row],[Recovered Cases]]-FlatBasedDetails[[#This Row],[Deceased Cases]]</f>
        <v>0</v>
      </c>
    </row>
    <row r="475" spans="1:5" x14ac:dyDescent="0.25">
      <c r="A475">
        <v>474</v>
      </c>
      <c r="B475" s="24">
        <f>COUNTIFS(DetailsTable[Flat No.],FlatBasedDetails[[#This Row],[Flat No]],DetailsTable[Positive Date],"&lt;&gt;")</f>
        <v>0</v>
      </c>
      <c r="C475">
        <f>COUNTIFS(DetailsTable[Flat No.],FlatBasedDetails[[#This Row],[Flat No]],DetailsTable[Recovered Date],"&lt;&gt;")</f>
        <v>0</v>
      </c>
      <c r="D475">
        <f>COUNTIFS(DetailsTable[Flat No.],FlatBasedDetails[[#This Row],[Flat No]],DetailsTable[Deceased Date],"&lt;&gt;")</f>
        <v>0</v>
      </c>
      <c r="E475" s="1">
        <f>FlatBasedDetails[[#This Row],[Total Cases Reported]]-FlatBasedDetails[[#This Row],[Recovered Cases]]-FlatBasedDetails[[#This Row],[Deceased Cases]]</f>
        <v>0</v>
      </c>
    </row>
    <row r="476" spans="1:5" x14ac:dyDescent="0.25">
      <c r="A476">
        <v>475</v>
      </c>
      <c r="B476" s="24">
        <f>COUNTIFS(DetailsTable[Flat No.],FlatBasedDetails[[#This Row],[Flat No]],DetailsTable[Positive Date],"&lt;&gt;")</f>
        <v>0</v>
      </c>
      <c r="C476">
        <f>COUNTIFS(DetailsTable[Flat No.],FlatBasedDetails[[#This Row],[Flat No]],DetailsTable[Recovered Date],"&lt;&gt;")</f>
        <v>0</v>
      </c>
      <c r="D476">
        <f>COUNTIFS(DetailsTable[Flat No.],FlatBasedDetails[[#This Row],[Flat No]],DetailsTable[Deceased Date],"&lt;&gt;")</f>
        <v>0</v>
      </c>
      <c r="E476" s="1">
        <f>FlatBasedDetails[[#This Row],[Total Cases Reported]]-FlatBasedDetails[[#This Row],[Recovered Cases]]-FlatBasedDetails[[#This Row],[Deceased Cases]]</f>
        <v>0</v>
      </c>
    </row>
    <row r="477" spans="1:5" x14ac:dyDescent="0.25">
      <c r="A477">
        <v>476</v>
      </c>
      <c r="B477" s="24">
        <f>COUNTIFS(DetailsTable[Flat No.],FlatBasedDetails[[#This Row],[Flat No]],DetailsTable[Positive Date],"&lt;&gt;")</f>
        <v>0</v>
      </c>
      <c r="C477">
        <f>COUNTIFS(DetailsTable[Flat No.],FlatBasedDetails[[#This Row],[Flat No]],DetailsTable[Recovered Date],"&lt;&gt;")</f>
        <v>0</v>
      </c>
      <c r="D477">
        <f>COUNTIFS(DetailsTable[Flat No.],FlatBasedDetails[[#This Row],[Flat No]],DetailsTable[Deceased Date],"&lt;&gt;")</f>
        <v>0</v>
      </c>
      <c r="E477" s="1">
        <f>FlatBasedDetails[[#This Row],[Total Cases Reported]]-FlatBasedDetails[[#This Row],[Recovered Cases]]-FlatBasedDetails[[#This Row],[Deceased Cases]]</f>
        <v>0</v>
      </c>
    </row>
    <row r="478" spans="1:5" x14ac:dyDescent="0.25">
      <c r="A478">
        <v>477</v>
      </c>
      <c r="B478" s="24">
        <f>COUNTIFS(DetailsTable[Flat No.],FlatBasedDetails[[#This Row],[Flat No]],DetailsTable[Positive Date],"&lt;&gt;")</f>
        <v>0</v>
      </c>
      <c r="C478">
        <f>COUNTIFS(DetailsTable[Flat No.],FlatBasedDetails[[#This Row],[Flat No]],DetailsTable[Recovered Date],"&lt;&gt;")</f>
        <v>0</v>
      </c>
      <c r="D478">
        <f>COUNTIFS(DetailsTable[Flat No.],FlatBasedDetails[[#This Row],[Flat No]],DetailsTable[Deceased Date],"&lt;&gt;")</f>
        <v>0</v>
      </c>
      <c r="E478" s="1">
        <f>FlatBasedDetails[[#This Row],[Total Cases Reported]]-FlatBasedDetails[[#This Row],[Recovered Cases]]-FlatBasedDetails[[#This Row],[Deceased Cases]]</f>
        <v>0</v>
      </c>
    </row>
    <row r="479" spans="1:5" x14ac:dyDescent="0.25">
      <c r="A479">
        <v>478</v>
      </c>
      <c r="B479" s="24">
        <f>COUNTIFS(DetailsTable[Flat No.],FlatBasedDetails[[#This Row],[Flat No]],DetailsTable[Positive Date],"&lt;&gt;")</f>
        <v>0</v>
      </c>
      <c r="C479">
        <f>COUNTIFS(DetailsTable[Flat No.],FlatBasedDetails[[#This Row],[Flat No]],DetailsTable[Recovered Date],"&lt;&gt;")</f>
        <v>0</v>
      </c>
      <c r="D479">
        <f>COUNTIFS(DetailsTable[Flat No.],FlatBasedDetails[[#This Row],[Flat No]],DetailsTable[Deceased Date],"&lt;&gt;")</f>
        <v>0</v>
      </c>
      <c r="E479" s="1">
        <f>FlatBasedDetails[[#This Row],[Total Cases Reported]]-FlatBasedDetails[[#This Row],[Recovered Cases]]-FlatBasedDetails[[#This Row],[Deceased Cases]]</f>
        <v>0</v>
      </c>
    </row>
    <row r="480" spans="1:5" x14ac:dyDescent="0.25">
      <c r="A480">
        <v>479</v>
      </c>
      <c r="B480" s="24">
        <f>COUNTIFS(DetailsTable[Flat No.],FlatBasedDetails[[#This Row],[Flat No]],DetailsTable[Positive Date],"&lt;&gt;")</f>
        <v>0</v>
      </c>
      <c r="C480">
        <f>COUNTIFS(DetailsTable[Flat No.],FlatBasedDetails[[#This Row],[Flat No]],DetailsTable[Recovered Date],"&lt;&gt;")</f>
        <v>0</v>
      </c>
      <c r="D480">
        <f>COUNTIFS(DetailsTable[Flat No.],FlatBasedDetails[[#This Row],[Flat No]],DetailsTable[Deceased Date],"&lt;&gt;")</f>
        <v>0</v>
      </c>
      <c r="E480" s="1">
        <f>FlatBasedDetails[[#This Row],[Total Cases Reported]]-FlatBasedDetails[[#This Row],[Recovered Cases]]-FlatBasedDetails[[#This Row],[Deceased Cases]]</f>
        <v>0</v>
      </c>
    </row>
    <row r="481" spans="1:5" x14ac:dyDescent="0.25">
      <c r="A481">
        <v>480</v>
      </c>
      <c r="B481" s="24">
        <f>COUNTIFS(DetailsTable[Flat No.],FlatBasedDetails[[#This Row],[Flat No]],DetailsTable[Positive Date],"&lt;&gt;")</f>
        <v>0</v>
      </c>
      <c r="C481">
        <f>COUNTIFS(DetailsTable[Flat No.],FlatBasedDetails[[#This Row],[Flat No]],DetailsTable[Recovered Date],"&lt;&gt;")</f>
        <v>0</v>
      </c>
      <c r="D481">
        <f>COUNTIFS(DetailsTable[Flat No.],FlatBasedDetails[[#This Row],[Flat No]],DetailsTable[Deceased Date],"&lt;&gt;")</f>
        <v>0</v>
      </c>
      <c r="E481" s="1">
        <f>FlatBasedDetails[[#This Row],[Total Cases Reported]]-FlatBasedDetails[[#This Row],[Recovered Cases]]-FlatBasedDetails[[#This Row],[Deceased Cases]]</f>
        <v>0</v>
      </c>
    </row>
    <row r="482" spans="1:5" x14ac:dyDescent="0.25">
      <c r="A482">
        <v>481</v>
      </c>
      <c r="B482" s="24">
        <f>COUNTIFS(DetailsTable[Flat No.],FlatBasedDetails[[#This Row],[Flat No]],DetailsTable[Positive Date],"&lt;&gt;")</f>
        <v>0</v>
      </c>
      <c r="C482">
        <f>COUNTIFS(DetailsTable[Flat No.],FlatBasedDetails[[#This Row],[Flat No]],DetailsTable[Recovered Date],"&lt;&gt;")</f>
        <v>0</v>
      </c>
      <c r="D482">
        <f>COUNTIFS(DetailsTable[Flat No.],FlatBasedDetails[[#This Row],[Flat No]],DetailsTable[Deceased Date],"&lt;&gt;")</f>
        <v>0</v>
      </c>
      <c r="E482" s="1">
        <f>FlatBasedDetails[[#This Row],[Total Cases Reported]]-FlatBasedDetails[[#This Row],[Recovered Cases]]-FlatBasedDetails[[#This Row],[Deceased Cases]]</f>
        <v>0</v>
      </c>
    </row>
    <row r="483" spans="1:5" x14ac:dyDescent="0.25">
      <c r="A483">
        <v>482</v>
      </c>
      <c r="B483" s="24">
        <f>COUNTIFS(DetailsTable[Flat No.],FlatBasedDetails[[#This Row],[Flat No]],DetailsTable[Positive Date],"&lt;&gt;")</f>
        <v>0</v>
      </c>
      <c r="C483">
        <f>COUNTIFS(DetailsTable[Flat No.],FlatBasedDetails[[#This Row],[Flat No]],DetailsTable[Recovered Date],"&lt;&gt;")</f>
        <v>0</v>
      </c>
      <c r="D483">
        <f>COUNTIFS(DetailsTable[Flat No.],FlatBasedDetails[[#This Row],[Flat No]],DetailsTable[Deceased Date],"&lt;&gt;")</f>
        <v>0</v>
      </c>
      <c r="E483" s="1">
        <f>FlatBasedDetails[[#This Row],[Total Cases Reported]]-FlatBasedDetails[[#This Row],[Recovered Cases]]-FlatBasedDetails[[#This Row],[Deceased Cases]]</f>
        <v>0</v>
      </c>
    </row>
    <row r="484" spans="1:5" x14ac:dyDescent="0.25">
      <c r="A484">
        <v>483</v>
      </c>
      <c r="B484" s="24">
        <f>COUNTIFS(DetailsTable[Flat No.],FlatBasedDetails[[#This Row],[Flat No]],DetailsTable[Positive Date],"&lt;&gt;")</f>
        <v>0</v>
      </c>
      <c r="C484">
        <f>COUNTIFS(DetailsTable[Flat No.],FlatBasedDetails[[#This Row],[Flat No]],DetailsTable[Recovered Date],"&lt;&gt;")</f>
        <v>0</v>
      </c>
      <c r="D484">
        <f>COUNTIFS(DetailsTable[Flat No.],FlatBasedDetails[[#This Row],[Flat No]],DetailsTable[Deceased Date],"&lt;&gt;")</f>
        <v>0</v>
      </c>
      <c r="E484" s="1">
        <f>FlatBasedDetails[[#This Row],[Total Cases Reported]]-FlatBasedDetails[[#This Row],[Recovered Cases]]-FlatBasedDetails[[#This Row],[Deceased Cases]]</f>
        <v>0</v>
      </c>
    </row>
    <row r="485" spans="1:5" x14ac:dyDescent="0.25">
      <c r="A485">
        <v>484</v>
      </c>
      <c r="B485" s="24">
        <f>COUNTIFS(DetailsTable[Flat No.],FlatBasedDetails[[#This Row],[Flat No]],DetailsTable[Positive Date],"&lt;&gt;")</f>
        <v>0</v>
      </c>
      <c r="C485">
        <f>COUNTIFS(DetailsTable[Flat No.],FlatBasedDetails[[#This Row],[Flat No]],DetailsTable[Recovered Date],"&lt;&gt;")</f>
        <v>0</v>
      </c>
      <c r="D485">
        <f>COUNTIFS(DetailsTable[Flat No.],FlatBasedDetails[[#This Row],[Flat No]],DetailsTable[Deceased Date],"&lt;&gt;")</f>
        <v>0</v>
      </c>
      <c r="E485" s="1">
        <f>FlatBasedDetails[[#This Row],[Total Cases Reported]]-FlatBasedDetails[[#This Row],[Recovered Cases]]-FlatBasedDetails[[#This Row],[Deceased Cases]]</f>
        <v>0</v>
      </c>
    </row>
    <row r="486" spans="1:5" x14ac:dyDescent="0.25">
      <c r="A486">
        <v>485</v>
      </c>
      <c r="B486" s="24">
        <f>COUNTIFS(DetailsTable[Flat No.],FlatBasedDetails[[#This Row],[Flat No]],DetailsTable[Positive Date],"&lt;&gt;")</f>
        <v>0</v>
      </c>
      <c r="C486">
        <f>COUNTIFS(DetailsTable[Flat No.],FlatBasedDetails[[#This Row],[Flat No]],DetailsTable[Recovered Date],"&lt;&gt;")</f>
        <v>0</v>
      </c>
      <c r="D486">
        <f>COUNTIFS(DetailsTable[Flat No.],FlatBasedDetails[[#This Row],[Flat No]],DetailsTable[Deceased Date],"&lt;&gt;")</f>
        <v>0</v>
      </c>
      <c r="E486" s="1">
        <f>FlatBasedDetails[[#This Row],[Total Cases Reported]]-FlatBasedDetails[[#This Row],[Recovered Cases]]-FlatBasedDetails[[#This Row],[Deceased Cases]]</f>
        <v>0</v>
      </c>
    </row>
    <row r="487" spans="1:5" x14ac:dyDescent="0.25">
      <c r="A487">
        <v>486</v>
      </c>
      <c r="B487" s="24">
        <f>COUNTIFS(DetailsTable[Flat No.],FlatBasedDetails[[#This Row],[Flat No]],DetailsTable[Positive Date],"&lt;&gt;")</f>
        <v>0</v>
      </c>
      <c r="C487">
        <f>COUNTIFS(DetailsTable[Flat No.],FlatBasedDetails[[#This Row],[Flat No]],DetailsTable[Recovered Date],"&lt;&gt;")</f>
        <v>0</v>
      </c>
      <c r="D487">
        <f>COUNTIFS(DetailsTable[Flat No.],FlatBasedDetails[[#This Row],[Flat No]],DetailsTable[Deceased Date],"&lt;&gt;")</f>
        <v>0</v>
      </c>
      <c r="E487" s="1">
        <f>FlatBasedDetails[[#This Row],[Total Cases Reported]]-FlatBasedDetails[[#This Row],[Recovered Cases]]-FlatBasedDetails[[#This Row],[Deceased Cases]]</f>
        <v>0</v>
      </c>
    </row>
    <row r="488" spans="1:5" x14ac:dyDescent="0.25">
      <c r="A488">
        <v>487</v>
      </c>
      <c r="B488" s="24">
        <f>COUNTIFS(DetailsTable[Flat No.],FlatBasedDetails[[#This Row],[Flat No]],DetailsTable[Positive Date],"&lt;&gt;")</f>
        <v>0</v>
      </c>
      <c r="C488">
        <f>COUNTIFS(DetailsTable[Flat No.],FlatBasedDetails[[#This Row],[Flat No]],DetailsTable[Recovered Date],"&lt;&gt;")</f>
        <v>0</v>
      </c>
      <c r="D488">
        <f>COUNTIFS(DetailsTable[Flat No.],FlatBasedDetails[[#This Row],[Flat No]],DetailsTable[Deceased Date],"&lt;&gt;")</f>
        <v>0</v>
      </c>
      <c r="E488" s="1">
        <f>FlatBasedDetails[[#This Row],[Total Cases Reported]]-FlatBasedDetails[[#This Row],[Recovered Cases]]-FlatBasedDetails[[#This Row],[Deceased Cases]]</f>
        <v>0</v>
      </c>
    </row>
    <row r="489" spans="1:5" x14ac:dyDescent="0.25">
      <c r="A489">
        <v>488</v>
      </c>
      <c r="B489" s="24">
        <f>COUNTIFS(DetailsTable[Flat No.],FlatBasedDetails[[#This Row],[Flat No]],DetailsTable[Positive Date],"&lt;&gt;")</f>
        <v>0</v>
      </c>
      <c r="C489">
        <f>COUNTIFS(DetailsTable[Flat No.],FlatBasedDetails[[#This Row],[Flat No]],DetailsTable[Recovered Date],"&lt;&gt;")</f>
        <v>0</v>
      </c>
      <c r="D489">
        <f>COUNTIFS(DetailsTable[Flat No.],FlatBasedDetails[[#This Row],[Flat No]],DetailsTable[Deceased Date],"&lt;&gt;")</f>
        <v>0</v>
      </c>
      <c r="E489" s="1">
        <f>FlatBasedDetails[[#This Row],[Total Cases Reported]]-FlatBasedDetails[[#This Row],[Recovered Cases]]-FlatBasedDetails[[#This Row],[Deceased Cases]]</f>
        <v>0</v>
      </c>
    </row>
    <row r="490" spans="1:5" x14ac:dyDescent="0.25">
      <c r="A490">
        <v>489</v>
      </c>
      <c r="B490" s="24">
        <f>COUNTIFS(DetailsTable[Flat No.],FlatBasedDetails[[#This Row],[Flat No]],DetailsTable[Positive Date],"&lt;&gt;")</f>
        <v>0</v>
      </c>
      <c r="C490">
        <f>COUNTIFS(DetailsTable[Flat No.],FlatBasedDetails[[#This Row],[Flat No]],DetailsTable[Recovered Date],"&lt;&gt;")</f>
        <v>0</v>
      </c>
      <c r="D490">
        <f>COUNTIFS(DetailsTable[Flat No.],FlatBasedDetails[[#This Row],[Flat No]],DetailsTable[Deceased Date],"&lt;&gt;")</f>
        <v>0</v>
      </c>
      <c r="E490" s="1">
        <f>FlatBasedDetails[[#This Row],[Total Cases Reported]]-FlatBasedDetails[[#This Row],[Recovered Cases]]-FlatBasedDetails[[#This Row],[Deceased Cases]]</f>
        <v>0</v>
      </c>
    </row>
    <row r="491" spans="1:5" x14ac:dyDescent="0.25">
      <c r="A491">
        <v>490</v>
      </c>
      <c r="B491" s="24">
        <f>COUNTIFS(DetailsTable[Flat No.],FlatBasedDetails[[#This Row],[Flat No]],DetailsTable[Positive Date],"&lt;&gt;")</f>
        <v>0</v>
      </c>
      <c r="C491">
        <f>COUNTIFS(DetailsTable[Flat No.],FlatBasedDetails[[#This Row],[Flat No]],DetailsTable[Recovered Date],"&lt;&gt;")</f>
        <v>0</v>
      </c>
      <c r="D491">
        <f>COUNTIFS(DetailsTable[Flat No.],FlatBasedDetails[[#This Row],[Flat No]],DetailsTable[Deceased Date],"&lt;&gt;")</f>
        <v>0</v>
      </c>
      <c r="E491" s="1">
        <f>FlatBasedDetails[[#This Row],[Total Cases Reported]]-FlatBasedDetails[[#This Row],[Recovered Cases]]-FlatBasedDetails[[#This Row],[Deceased Cases]]</f>
        <v>0</v>
      </c>
    </row>
    <row r="492" spans="1:5" x14ac:dyDescent="0.25">
      <c r="A492">
        <v>491</v>
      </c>
      <c r="B492" s="24">
        <f>COUNTIFS(DetailsTable[Flat No.],FlatBasedDetails[[#This Row],[Flat No]],DetailsTable[Positive Date],"&lt;&gt;")</f>
        <v>0</v>
      </c>
      <c r="C492">
        <f>COUNTIFS(DetailsTable[Flat No.],FlatBasedDetails[[#This Row],[Flat No]],DetailsTable[Recovered Date],"&lt;&gt;")</f>
        <v>0</v>
      </c>
      <c r="D492">
        <f>COUNTIFS(DetailsTable[Flat No.],FlatBasedDetails[[#This Row],[Flat No]],DetailsTable[Deceased Date],"&lt;&gt;")</f>
        <v>0</v>
      </c>
      <c r="E492" s="1">
        <f>FlatBasedDetails[[#This Row],[Total Cases Reported]]-FlatBasedDetails[[#This Row],[Recovered Cases]]-FlatBasedDetails[[#This Row],[Deceased Cases]]</f>
        <v>0</v>
      </c>
    </row>
    <row r="493" spans="1:5" x14ac:dyDescent="0.25">
      <c r="A493">
        <v>492</v>
      </c>
      <c r="B493" s="24">
        <f>COUNTIFS(DetailsTable[Flat No.],FlatBasedDetails[[#This Row],[Flat No]],DetailsTable[Positive Date],"&lt;&gt;")</f>
        <v>0</v>
      </c>
      <c r="C493">
        <f>COUNTIFS(DetailsTable[Flat No.],FlatBasedDetails[[#This Row],[Flat No]],DetailsTable[Recovered Date],"&lt;&gt;")</f>
        <v>0</v>
      </c>
      <c r="D493">
        <f>COUNTIFS(DetailsTable[Flat No.],FlatBasedDetails[[#This Row],[Flat No]],DetailsTable[Deceased Date],"&lt;&gt;")</f>
        <v>0</v>
      </c>
      <c r="E493" s="1">
        <f>FlatBasedDetails[[#This Row],[Total Cases Reported]]-FlatBasedDetails[[#This Row],[Recovered Cases]]-FlatBasedDetails[[#This Row],[Deceased Cases]]</f>
        <v>0</v>
      </c>
    </row>
    <row r="494" spans="1:5" x14ac:dyDescent="0.25">
      <c r="A494">
        <v>493</v>
      </c>
      <c r="B494" s="24">
        <f>COUNTIFS(DetailsTable[Flat No.],FlatBasedDetails[[#This Row],[Flat No]],DetailsTable[Positive Date],"&lt;&gt;")</f>
        <v>0</v>
      </c>
      <c r="C494">
        <f>COUNTIFS(DetailsTable[Flat No.],FlatBasedDetails[[#This Row],[Flat No]],DetailsTable[Recovered Date],"&lt;&gt;")</f>
        <v>0</v>
      </c>
      <c r="D494">
        <f>COUNTIFS(DetailsTable[Flat No.],FlatBasedDetails[[#This Row],[Flat No]],DetailsTable[Deceased Date],"&lt;&gt;")</f>
        <v>0</v>
      </c>
      <c r="E494" s="1">
        <f>FlatBasedDetails[[#This Row],[Total Cases Reported]]-FlatBasedDetails[[#This Row],[Recovered Cases]]-FlatBasedDetails[[#This Row],[Deceased Cases]]</f>
        <v>0</v>
      </c>
    </row>
    <row r="495" spans="1:5" x14ac:dyDescent="0.25">
      <c r="A495">
        <v>494</v>
      </c>
      <c r="B495" s="24">
        <f>COUNTIFS(DetailsTable[Flat No.],FlatBasedDetails[[#This Row],[Flat No]],DetailsTable[Positive Date],"&lt;&gt;")</f>
        <v>0</v>
      </c>
      <c r="C495">
        <f>COUNTIFS(DetailsTable[Flat No.],FlatBasedDetails[[#This Row],[Flat No]],DetailsTable[Recovered Date],"&lt;&gt;")</f>
        <v>0</v>
      </c>
      <c r="D495">
        <f>COUNTIFS(DetailsTable[Flat No.],FlatBasedDetails[[#This Row],[Flat No]],DetailsTable[Deceased Date],"&lt;&gt;")</f>
        <v>0</v>
      </c>
      <c r="E495" s="1">
        <f>FlatBasedDetails[[#This Row],[Total Cases Reported]]-FlatBasedDetails[[#This Row],[Recovered Cases]]-FlatBasedDetails[[#This Row],[Deceased Cases]]</f>
        <v>0</v>
      </c>
    </row>
    <row r="496" spans="1:5" x14ac:dyDescent="0.25">
      <c r="A496">
        <v>495</v>
      </c>
      <c r="B496" s="24">
        <f>COUNTIFS(DetailsTable[Flat No.],FlatBasedDetails[[#This Row],[Flat No]],DetailsTable[Positive Date],"&lt;&gt;")</f>
        <v>0</v>
      </c>
      <c r="C496">
        <f>COUNTIFS(DetailsTable[Flat No.],FlatBasedDetails[[#This Row],[Flat No]],DetailsTable[Recovered Date],"&lt;&gt;")</f>
        <v>0</v>
      </c>
      <c r="D496">
        <f>COUNTIFS(DetailsTable[Flat No.],FlatBasedDetails[[#This Row],[Flat No]],DetailsTable[Deceased Date],"&lt;&gt;")</f>
        <v>0</v>
      </c>
      <c r="E496" s="1">
        <f>FlatBasedDetails[[#This Row],[Total Cases Reported]]-FlatBasedDetails[[#This Row],[Recovered Cases]]-FlatBasedDetails[[#This Row],[Deceased Cases]]</f>
        <v>0</v>
      </c>
    </row>
    <row r="497" spans="1:5" x14ac:dyDescent="0.25">
      <c r="A497">
        <v>496</v>
      </c>
      <c r="B497" s="24">
        <f>COUNTIFS(DetailsTable[Flat No.],FlatBasedDetails[[#This Row],[Flat No]],DetailsTable[Positive Date],"&lt;&gt;")</f>
        <v>0</v>
      </c>
      <c r="C497">
        <f>COUNTIFS(DetailsTable[Flat No.],FlatBasedDetails[[#This Row],[Flat No]],DetailsTable[Recovered Date],"&lt;&gt;")</f>
        <v>0</v>
      </c>
      <c r="D497">
        <f>COUNTIFS(DetailsTable[Flat No.],FlatBasedDetails[[#This Row],[Flat No]],DetailsTable[Deceased Date],"&lt;&gt;")</f>
        <v>0</v>
      </c>
      <c r="E497" s="1">
        <f>FlatBasedDetails[[#This Row],[Total Cases Reported]]-FlatBasedDetails[[#This Row],[Recovered Cases]]-FlatBasedDetails[[#This Row],[Deceased Cases]]</f>
        <v>0</v>
      </c>
    </row>
    <row r="498" spans="1:5" x14ac:dyDescent="0.25">
      <c r="A498">
        <v>497</v>
      </c>
      <c r="B498" s="24">
        <f>COUNTIFS(DetailsTable[Flat No.],FlatBasedDetails[[#This Row],[Flat No]],DetailsTable[Positive Date],"&lt;&gt;")</f>
        <v>0</v>
      </c>
      <c r="C498">
        <f>COUNTIFS(DetailsTable[Flat No.],FlatBasedDetails[[#This Row],[Flat No]],DetailsTable[Recovered Date],"&lt;&gt;")</f>
        <v>0</v>
      </c>
      <c r="D498">
        <f>COUNTIFS(DetailsTable[Flat No.],FlatBasedDetails[[#This Row],[Flat No]],DetailsTable[Deceased Date],"&lt;&gt;")</f>
        <v>0</v>
      </c>
      <c r="E498" s="1">
        <f>FlatBasedDetails[[#This Row],[Total Cases Reported]]-FlatBasedDetails[[#This Row],[Recovered Cases]]-FlatBasedDetails[[#This Row],[Deceased Cases]]</f>
        <v>0</v>
      </c>
    </row>
    <row r="499" spans="1:5" x14ac:dyDescent="0.25">
      <c r="A499">
        <v>498</v>
      </c>
      <c r="B499" s="24">
        <f>COUNTIFS(DetailsTable[Flat No.],FlatBasedDetails[[#This Row],[Flat No]],DetailsTable[Positive Date],"&lt;&gt;")</f>
        <v>0</v>
      </c>
      <c r="C499">
        <f>COUNTIFS(DetailsTable[Flat No.],FlatBasedDetails[[#This Row],[Flat No]],DetailsTable[Recovered Date],"&lt;&gt;")</f>
        <v>0</v>
      </c>
      <c r="D499">
        <f>COUNTIFS(DetailsTable[Flat No.],FlatBasedDetails[[#This Row],[Flat No]],DetailsTable[Deceased Date],"&lt;&gt;")</f>
        <v>0</v>
      </c>
      <c r="E499" s="1">
        <f>FlatBasedDetails[[#This Row],[Total Cases Reported]]-FlatBasedDetails[[#This Row],[Recovered Cases]]-FlatBasedDetails[[#This Row],[Deceased Cases]]</f>
        <v>0</v>
      </c>
    </row>
    <row r="500" spans="1:5" x14ac:dyDescent="0.25">
      <c r="A500">
        <v>499</v>
      </c>
      <c r="B500" s="24">
        <f>COUNTIFS(DetailsTable[Flat No.],FlatBasedDetails[[#This Row],[Flat No]],DetailsTable[Positive Date],"&lt;&gt;")</f>
        <v>0</v>
      </c>
      <c r="C500">
        <f>COUNTIFS(DetailsTable[Flat No.],FlatBasedDetails[[#This Row],[Flat No]],DetailsTable[Recovered Date],"&lt;&gt;")</f>
        <v>0</v>
      </c>
      <c r="D500">
        <f>COUNTIFS(DetailsTable[Flat No.],FlatBasedDetails[[#This Row],[Flat No]],DetailsTable[Deceased Date],"&lt;&gt;")</f>
        <v>0</v>
      </c>
      <c r="E500" s="1">
        <f>FlatBasedDetails[[#This Row],[Total Cases Reported]]-FlatBasedDetails[[#This Row],[Recovered Cases]]-FlatBasedDetails[[#This Row],[Deceased Cases]]</f>
        <v>0</v>
      </c>
    </row>
    <row r="501" spans="1:5" x14ac:dyDescent="0.25">
      <c r="A501">
        <v>500</v>
      </c>
      <c r="B501" s="24">
        <f>COUNTIFS(DetailsTable[Flat No.],FlatBasedDetails[[#This Row],[Flat No]],DetailsTable[Positive Date],"&lt;&gt;")</f>
        <v>0</v>
      </c>
      <c r="C501">
        <f>COUNTIFS(DetailsTable[Flat No.],FlatBasedDetails[[#This Row],[Flat No]],DetailsTable[Recovered Date],"&lt;&gt;")</f>
        <v>0</v>
      </c>
      <c r="D501">
        <f>COUNTIFS(DetailsTable[Flat No.],FlatBasedDetails[[#This Row],[Flat No]],DetailsTable[Deceased Date],"&lt;&gt;")</f>
        <v>0</v>
      </c>
      <c r="E501" s="1">
        <f>FlatBasedDetails[[#This Row],[Total Cases Reported]]-FlatBasedDetails[[#This Row],[Recovered Cases]]-FlatBasedDetails[[#This Row],[Deceased Cases]]</f>
        <v>0</v>
      </c>
    </row>
    <row r="502" spans="1:5" x14ac:dyDescent="0.25">
      <c r="A502">
        <v>501</v>
      </c>
      <c r="B502" s="24">
        <f>COUNTIFS(DetailsTable[Flat No.],FlatBasedDetails[[#This Row],[Flat No]],DetailsTable[Positive Date],"&lt;&gt;")</f>
        <v>0</v>
      </c>
      <c r="C502">
        <f>COUNTIFS(DetailsTable[Flat No.],FlatBasedDetails[[#This Row],[Flat No]],DetailsTable[Recovered Date],"&lt;&gt;")</f>
        <v>0</v>
      </c>
      <c r="D502">
        <f>COUNTIFS(DetailsTable[Flat No.],FlatBasedDetails[[#This Row],[Flat No]],DetailsTable[Deceased Date],"&lt;&gt;")</f>
        <v>0</v>
      </c>
      <c r="E502" s="1">
        <f>FlatBasedDetails[[#This Row],[Total Cases Reported]]-FlatBasedDetails[[#This Row],[Recovered Cases]]-FlatBasedDetails[[#This Row],[Deceased Cases]]</f>
        <v>0</v>
      </c>
    </row>
    <row r="503" spans="1:5" x14ac:dyDescent="0.25">
      <c r="A503">
        <v>502</v>
      </c>
      <c r="B503" s="24">
        <f>COUNTIFS(DetailsTable[Flat No.],FlatBasedDetails[[#This Row],[Flat No]],DetailsTable[Positive Date],"&lt;&gt;")</f>
        <v>0</v>
      </c>
      <c r="C503">
        <f>COUNTIFS(DetailsTable[Flat No.],FlatBasedDetails[[#This Row],[Flat No]],DetailsTable[Recovered Date],"&lt;&gt;")</f>
        <v>0</v>
      </c>
      <c r="D503">
        <f>COUNTIFS(DetailsTable[Flat No.],FlatBasedDetails[[#This Row],[Flat No]],DetailsTable[Deceased Date],"&lt;&gt;")</f>
        <v>0</v>
      </c>
      <c r="E503" s="1">
        <f>FlatBasedDetails[[#This Row],[Total Cases Reported]]-FlatBasedDetails[[#This Row],[Recovered Cases]]-FlatBasedDetails[[#This Row],[Deceased Cases]]</f>
        <v>0</v>
      </c>
    </row>
    <row r="504" spans="1:5" x14ac:dyDescent="0.25">
      <c r="A504">
        <v>503</v>
      </c>
      <c r="B504" s="24">
        <f>COUNTIFS(DetailsTable[Flat No.],FlatBasedDetails[[#This Row],[Flat No]],DetailsTable[Positive Date],"&lt;&gt;")</f>
        <v>0</v>
      </c>
      <c r="C504">
        <f>COUNTIFS(DetailsTable[Flat No.],FlatBasedDetails[[#This Row],[Flat No]],DetailsTable[Recovered Date],"&lt;&gt;")</f>
        <v>0</v>
      </c>
      <c r="D504">
        <f>COUNTIFS(DetailsTable[Flat No.],FlatBasedDetails[[#This Row],[Flat No]],DetailsTable[Deceased Date],"&lt;&gt;")</f>
        <v>0</v>
      </c>
      <c r="E504" s="1">
        <f>FlatBasedDetails[[#This Row],[Total Cases Reported]]-FlatBasedDetails[[#This Row],[Recovered Cases]]-FlatBasedDetails[[#This Row],[Deceased Cases]]</f>
        <v>0</v>
      </c>
    </row>
    <row r="505" spans="1:5" x14ac:dyDescent="0.25">
      <c r="A505">
        <v>504</v>
      </c>
      <c r="B505" s="24">
        <f>COUNTIFS(DetailsTable[Flat No.],FlatBasedDetails[[#This Row],[Flat No]],DetailsTable[Positive Date],"&lt;&gt;")</f>
        <v>0</v>
      </c>
      <c r="C505">
        <f>COUNTIFS(DetailsTable[Flat No.],FlatBasedDetails[[#This Row],[Flat No]],DetailsTable[Recovered Date],"&lt;&gt;")</f>
        <v>0</v>
      </c>
      <c r="D505">
        <f>COUNTIFS(DetailsTable[Flat No.],FlatBasedDetails[[#This Row],[Flat No]],DetailsTable[Deceased Date],"&lt;&gt;")</f>
        <v>0</v>
      </c>
      <c r="E505" s="1">
        <f>FlatBasedDetails[[#This Row],[Total Cases Reported]]-FlatBasedDetails[[#This Row],[Recovered Cases]]-FlatBasedDetails[[#This Row],[Deceased Cases]]</f>
        <v>0</v>
      </c>
    </row>
    <row r="506" spans="1:5" x14ac:dyDescent="0.25">
      <c r="A506">
        <v>505</v>
      </c>
      <c r="B506" s="24">
        <f>COUNTIFS(DetailsTable[Flat No.],FlatBasedDetails[[#This Row],[Flat No]],DetailsTable[Positive Date],"&lt;&gt;")</f>
        <v>0</v>
      </c>
      <c r="C506">
        <f>COUNTIFS(DetailsTable[Flat No.],FlatBasedDetails[[#This Row],[Flat No]],DetailsTable[Recovered Date],"&lt;&gt;")</f>
        <v>0</v>
      </c>
      <c r="D506">
        <f>COUNTIFS(DetailsTable[Flat No.],FlatBasedDetails[[#This Row],[Flat No]],DetailsTable[Deceased Date],"&lt;&gt;")</f>
        <v>0</v>
      </c>
      <c r="E506" s="1">
        <f>FlatBasedDetails[[#This Row],[Total Cases Reported]]-FlatBasedDetails[[#This Row],[Recovered Cases]]-FlatBasedDetails[[#This Row],[Deceased Cases]]</f>
        <v>0</v>
      </c>
    </row>
    <row r="507" spans="1:5" x14ac:dyDescent="0.25">
      <c r="A507">
        <v>506</v>
      </c>
      <c r="B507" s="24">
        <f>COUNTIFS(DetailsTable[Flat No.],FlatBasedDetails[[#This Row],[Flat No]],DetailsTable[Positive Date],"&lt;&gt;")</f>
        <v>0</v>
      </c>
      <c r="C507">
        <f>COUNTIFS(DetailsTable[Flat No.],FlatBasedDetails[[#This Row],[Flat No]],DetailsTable[Recovered Date],"&lt;&gt;")</f>
        <v>0</v>
      </c>
      <c r="D507">
        <f>COUNTIFS(DetailsTable[Flat No.],FlatBasedDetails[[#This Row],[Flat No]],DetailsTable[Deceased Date],"&lt;&gt;")</f>
        <v>0</v>
      </c>
      <c r="E507" s="1">
        <f>FlatBasedDetails[[#This Row],[Total Cases Reported]]-FlatBasedDetails[[#This Row],[Recovered Cases]]-FlatBasedDetails[[#This Row],[Deceased Cases]]</f>
        <v>0</v>
      </c>
    </row>
    <row r="508" spans="1:5" x14ac:dyDescent="0.25">
      <c r="A508">
        <v>507</v>
      </c>
      <c r="B508" s="24">
        <f>COUNTIFS(DetailsTable[Flat No.],FlatBasedDetails[[#This Row],[Flat No]],DetailsTable[Positive Date],"&lt;&gt;")</f>
        <v>0</v>
      </c>
      <c r="C508">
        <f>COUNTIFS(DetailsTable[Flat No.],FlatBasedDetails[[#This Row],[Flat No]],DetailsTable[Recovered Date],"&lt;&gt;")</f>
        <v>0</v>
      </c>
      <c r="D508">
        <f>COUNTIFS(DetailsTable[Flat No.],FlatBasedDetails[[#This Row],[Flat No]],DetailsTable[Deceased Date],"&lt;&gt;")</f>
        <v>0</v>
      </c>
      <c r="E508" s="1">
        <f>FlatBasedDetails[[#This Row],[Total Cases Reported]]-FlatBasedDetails[[#This Row],[Recovered Cases]]-FlatBasedDetails[[#This Row],[Deceased Cases]]</f>
        <v>0</v>
      </c>
    </row>
    <row r="509" spans="1:5" x14ac:dyDescent="0.25">
      <c r="A509">
        <v>508</v>
      </c>
      <c r="B509" s="24">
        <f>COUNTIFS(DetailsTable[Flat No.],FlatBasedDetails[[#This Row],[Flat No]],DetailsTable[Positive Date],"&lt;&gt;")</f>
        <v>0</v>
      </c>
      <c r="C509">
        <f>COUNTIFS(DetailsTable[Flat No.],FlatBasedDetails[[#This Row],[Flat No]],DetailsTable[Recovered Date],"&lt;&gt;")</f>
        <v>0</v>
      </c>
      <c r="D509">
        <f>COUNTIFS(DetailsTable[Flat No.],FlatBasedDetails[[#This Row],[Flat No]],DetailsTable[Deceased Date],"&lt;&gt;")</f>
        <v>0</v>
      </c>
      <c r="E509" s="1">
        <f>FlatBasedDetails[[#This Row],[Total Cases Reported]]-FlatBasedDetails[[#This Row],[Recovered Cases]]-FlatBasedDetails[[#This Row],[Deceased Cases]]</f>
        <v>0</v>
      </c>
    </row>
    <row r="510" spans="1:5" x14ac:dyDescent="0.25">
      <c r="A510">
        <v>509</v>
      </c>
      <c r="B510" s="24">
        <f>COUNTIFS(DetailsTable[Flat No.],FlatBasedDetails[[#This Row],[Flat No]],DetailsTable[Positive Date],"&lt;&gt;")</f>
        <v>0</v>
      </c>
      <c r="C510">
        <f>COUNTIFS(DetailsTable[Flat No.],FlatBasedDetails[[#This Row],[Flat No]],DetailsTable[Recovered Date],"&lt;&gt;")</f>
        <v>0</v>
      </c>
      <c r="D510">
        <f>COUNTIFS(DetailsTable[Flat No.],FlatBasedDetails[[#This Row],[Flat No]],DetailsTable[Deceased Date],"&lt;&gt;")</f>
        <v>0</v>
      </c>
      <c r="E510" s="1">
        <f>FlatBasedDetails[[#This Row],[Total Cases Reported]]-FlatBasedDetails[[#This Row],[Recovered Cases]]-FlatBasedDetails[[#This Row],[Deceased Cases]]</f>
        <v>0</v>
      </c>
    </row>
    <row r="511" spans="1:5" x14ac:dyDescent="0.25">
      <c r="A511">
        <v>510</v>
      </c>
      <c r="B511" s="24">
        <f>COUNTIFS(DetailsTable[Flat No.],FlatBasedDetails[[#This Row],[Flat No]],DetailsTable[Positive Date],"&lt;&gt;")</f>
        <v>0</v>
      </c>
      <c r="C511">
        <f>COUNTIFS(DetailsTable[Flat No.],FlatBasedDetails[[#This Row],[Flat No]],DetailsTable[Recovered Date],"&lt;&gt;")</f>
        <v>0</v>
      </c>
      <c r="D511">
        <f>COUNTIFS(DetailsTable[Flat No.],FlatBasedDetails[[#This Row],[Flat No]],DetailsTable[Deceased Date],"&lt;&gt;")</f>
        <v>0</v>
      </c>
      <c r="E511" s="1">
        <f>FlatBasedDetails[[#This Row],[Total Cases Reported]]-FlatBasedDetails[[#This Row],[Recovered Cases]]-FlatBasedDetails[[#This Row],[Deceased Cases]]</f>
        <v>0</v>
      </c>
    </row>
    <row r="512" spans="1:5" x14ac:dyDescent="0.25">
      <c r="A512">
        <v>511</v>
      </c>
      <c r="B512" s="24">
        <f>COUNTIFS(DetailsTable[Flat No.],FlatBasedDetails[[#This Row],[Flat No]],DetailsTable[Positive Date],"&lt;&gt;")</f>
        <v>0</v>
      </c>
      <c r="C512">
        <f>COUNTIFS(DetailsTable[Flat No.],FlatBasedDetails[[#This Row],[Flat No]],DetailsTable[Recovered Date],"&lt;&gt;")</f>
        <v>0</v>
      </c>
      <c r="D512">
        <f>COUNTIFS(DetailsTable[Flat No.],FlatBasedDetails[[#This Row],[Flat No]],DetailsTable[Deceased Date],"&lt;&gt;")</f>
        <v>0</v>
      </c>
      <c r="E512" s="1">
        <f>FlatBasedDetails[[#This Row],[Total Cases Reported]]-FlatBasedDetails[[#This Row],[Recovered Cases]]-FlatBasedDetails[[#This Row],[Deceased Cases]]</f>
        <v>0</v>
      </c>
    </row>
    <row r="513" spans="1:5" x14ac:dyDescent="0.25">
      <c r="A513">
        <v>512</v>
      </c>
      <c r="B513" s="24">
        <f>COUNTIFS(DetailsTable[Flat No.],FlatBasedDetails[[#This Row],[Flat No]],DetailsTable[Positive Date],"&lt;&gt;")</f>
        <v>0</v>
      </c>
      <c r="C513">
        <f>COUNTIFS(DetailsTable[Flat No.],FlatBasedDetails[[#This Row],[Flat No]],DetailsTable[Recovered Date],"&lt;&gt;")</f>
        <v>0</v>
      </c>
      <c r="D513">
        <f>COUNTIFS(DetailsTable[Flat No.],FlatBasedDetails[[#This Row],[Flat No]],DetailsTable[Deceased Date],"&lt;&gt;")</f>
        <v>0</v>
      </c>
      <c r="E513" s="1">
        <f>FlatBasedDetails[[#This Row],[Total Cases Reported]]-FlatBasedDetails[[#This Row],[Recovered Cases]]-FlatBasedDetails[[#This Row],[Deceased Cases]]</f>
        <v>0</v>
      </c>
    </row>
    <row r="514" spans="1:5" x14ac:dyDescent="0.25">
      <c r="A514">
        <v>513</v>
      </c>
      <c r="B514" s="24">
        <f>COUNTIFS(DetailsTable[Flat No.],FlatBasedDetails[[#This Row],[Flat No]],DetailsTable[Positive Date],"&lt;&gt;")</f>
        <v>0</v>
      </c>
      <c r="C514">
        <f>COUNTIFS(DetailsTable[Flat No.],FlatBasedDetails[[#This Row],[Flat No]],DetailsTable[Recovered Date],"&lt;&gt;")</f>
        <v>0</v>
      </c>
      <c r="D514">
        <f>COUNTIFS(DetailsTable[Flat No.],FlatBasedDetails[[#This Row],[Flat No]],DetailsTable[Deceased Date],"&lt;&gt;")</f>
        <v>0</v>
      </c>
      <c r="E514" s="1">
        <f>FlatBasedDetails[[#This Row],[Total Cases Reported]]-FlatBasedDetails[[#This Row],[Recovered Cases]]-FlatBasedDetails[[#This Row],[Deceased Cases]]</f>
        <v>0</v>
      </c>
    </row>
    <row r="515" spans="1:5" x14ac:dyDescent="0.25">
      <c r="A515">
        <v>514</v>
      </c>
      <c r="B515" s="24">
        <f>COUNTIFS(DetailsTable[Flat No.],FlatBasedDetails[[#This Row],[Flat No]],DetailsTable[Positive Date],"&lt;&gt;")</f>
        <v>0</v>
      </c>
      <c r="C515">
        <f>COUNTIFS(DetailsTable[Flat No.],FlatBasedDetails[[#This Row],[Flat No]],DetailsTable[Recovered Date],"&lt;&gt;")</f>
        <v>0</v>
      </c>
      <c r="D515">
        <f>COUNTIFS(DetailsTable[Flat No.],FlatBasedDetails[[#This Row],[Flat No]],DetailsTable[Deceased Date],"&lt;&gt;")</f>
        <v>0</v>
      </c>
      <c r="E515" s="1">
        <f>FlatBasedDetails[[#This Row],[Total Cases Reported]]-FlatBasedDetails[[#This Row],[Recovered Cases]]-FlatBasedDetails[[#This Row],[Deceased Cases]]</f>
        <v>0</v>
      </c>
    </row>
    <row r="516" spans="1:5" x14ac:dyDescent="0.25">
      <c r="A516">
        <v>515</v>
      </c>
      <c r="B516" s="24">
        <f>COUNTIFS(DetailsTable[Flat No.],FlatBasedDetails[[#This Row],[Flat No]],DetailsTable[Positive Date],"&lt;&gt;")</f>
        <v>0</v>
      </c>
      <c r="C516">
        <f>COUNTIFS(DetailsTable[Flat No.],FlatBasedDetails[[#This Row],[Flat No]],DetailsTable[Recovered Date],"&lt;&gt;")</f>
        <v>0</v>
      </c>
      <c r="D516">
        <f>COUNTIFS(DetailsTable[Flat No.],FlatBasedDetails[[#This Row],[Flat No]],DetailsTable[Deceased Date],"&lt;&gt;")</f>
        <v>0</v>
      </c>
      <c r="E516" s="1">
        <f>FlatBasedDetails[[#This Row],[Total Cases Reported]]-FlatBasedDetails[[#This Row],[Recovered Cases]]-FlatBasedDetails[[#This Row],[Deceased Cases]]</f>
        <v>0</v>
      </c>
    </row>
    <row r="517" spans="1:5" x14ac:dyDescent="0.25">
      <c r="A517">
        <v>516</v>
      </c>
      <c r="B517" s="24">
        <f>COUNTIFS(DetailsTable[Flat No.],FlatBasedDetails[[#This Row],[Flat No]],DetailsTable[Positive Date],"&lt;&gt;")</f>
        <v>0</v>
      </c>
      <c r="C517">
        <f>COUNTIFS(DetailsTable[Flat No.],FlatBasedDetails[[#This Row],[Flat No]],DetailsTable[Recovered Date],"&lt;&gt;")</f>
        <v>0</v>
      </c>
      <c r="D517">
        <f>COUNTIFS(DetailsTable[Flat No.],FlatBasedDetails[[#This Row],[Flat No]],DetailsTable[Deceased Date],"&lt;&gt;")</f>
        <v>0</v>
      </c>
      <c r="E517" s="1">
        <f>FlatBasedDetails[[#This Row],[Total Cases Reported]]-FlatBasedDetails[[#This Row],[Recovered Cases]]-FlatBasedDetails[[#This Row],[Deceased Cases]]</f>
        <v>0</v>
      </c>
    </row>
    <row r="518" spans="1:5" x14ac:dyDescent="0.25">
      <c r="A518">
        <v>517</v>
      </c>
      <c r="B518" s="24">
        <f>COUNTIFS(DetailsTable[Flat No.],FlatBasedDetails[[#This Row],[Flat No]],DetailsTable[Positive Date],"&lt;&gt;")</f>
        <v>0</v>
      </c>
      <c r="C518">
        <f>COUNTIFS(DetailsTable[Flat No.],FlatBasedDetails[[#This Row],[Flat No]],DetailsTable[Recovered Date],"&lt;&gt;")</f>
        <v>0</v>
      </c>
      <c r="D518">
        <f>COUNTIFS(DetailsTable[Flat No.],FlatBasedDetails[[#This Row],[Flat No]],DetailsTable[Deceased Date],"&lt;&gt;")</f>
        <v>0</v>
      </c>
      <c r="E518" s="1">
        <f>FlatBasedDetails[[#This Row],[Total Cases Reported]]-FlatBasedDetails[[#This Row],[Recovered Cases]]-FlatBasedDetails[[#This Row],[Deceased Cases]]</f>
        <v>0</v>
      </c>
    </row>
    <row r="519" spans="1:5" x14ac:dyDescent="0.25">
      <c r="A519">
        <v>518</v>
      </c>
      <c r="B519" s="24">
        <f>COUNTIFS(DetailsTable[Flat No.],FlatBasedDetails[[#This Row],[Flat No]],DetailsTable[Positive Date],"&lt;&gt;")</f>
        <v>0</v>
      </c>
      <c r="C519">
        <f>COUNTIFS(DetailsTable[Flat No.],FlatBasedDetails[[#This Row],[Flat No]],DetailsTable[Recovered Date],"&lt;&gt;")</f>
        <v>0</v>
      </c>
      <c r="D519">
        <f>COUNTIFS(DetailsTable[Flat No.],FlatBasedDetails[[#This Row],[Flat No]],DetailsTable[Deceased Date],"&lt;&gt;")</f>
        <v>0</v>
      </c>
      <c r="E519" s="1">
        <f>FlatBasedDetails[[#This Row],[Total Cases Reported]]-FlatBasedDetails[[#This Row],[Recovered Cases]]-FlatBasedDetails[[#This Row],[Deceased Cases]]</f>
        <v>0</v>
      </c>
    </row>
    <row r="520" spans="1:5" x14ac:dyDescent="0.25">
      <c r="A520">
        <v>519</v>
      </c>
      <c r="B520" s="24">
        <f>COUNTIFS(DetailsTable[Flat No.],FlatBasedDetails[[#This Row],[Flat No]],DetailsTable[Positive Date],"&lt;&gt;")</f>
        <v>0</v>
      </c>
      <c r="C520">
        <f>COUNTIFS(DetailsTable[Flat No.],FlatBasedDetails[[#This Row],[Flat No]],DetailsTable[Recovered Date],"&lt;&gt;")</f>
        <v>0</v>
      </c>
      <c r="D520">
        <f>COUNTIFS(DetailsTable[Flat No.],FlatBasedDetails[[#This Row],[Flat No]],DetailsTable[Deceased Date],"&lt;&gt;")</f>
        <v>0</v>
      </c>
      <c r="E520" s="1">
        <f>FlatBasedDetails[[#This Row],[Total Cases Reported]]-FlatBasedDetails[[#This Row],[Recovered Cases]]-FlatBasedDetails[[#This Row],[Deceased Cases]]</f>
        <v>0</v>
      </c>
    </row>
    <row r="521" spans="1:5" x14ac:dyDescent="0.25">
      <c r="A521">
        <v>520</v>
      </c>
      <c r="B521" s="24">
        <f>COUNTIFS(DetailsTable[Flat No.],FlatBasedDetails[[#This Row],[Flat No]],DetailsTable[Positive Date],"&lt;&gt;")</f>
        <v>0</v>
      </c>
      <c r="C521">
        <f>COUNTIFS(DetailsTable[Flat No.],FlatBasedDetails[[#This Row],[Flat No]],DetailsTable[Recovered Date],"&lt;&gt;")</f>
        <v>0</v>
      </c>
      <c r="D521">
        <f>COUNTIFS(DetailsTable[Flat No.],FlatBasedDetails[[#This Row],[Flat No]],DetailsTable[Deceased Date],"&lt;&gt;")</f>
        <v>0</v>
      </c>
      <c r="E521" s="1">
        <f>FlatBasedDetails[[#This Row],[Total Cases Reported]]-FlatBasedDetails[[#This Row],[Recovered Cases]]-FlatBasedDetails[[#This Row],[Deceased Cases]]</f>
        <v>0</v>
      </c>
    </row>
    <row r="522" spans="1:5" x14ac:dyDescent="0.25">
      <c r="A522">
        <v>521</v>
      </c>
      <c r="B522" s="24">
        <f>COUNTIFS(DetailsTable[Flat No.],FlatBasedDetails[[#This Row],[Flat No]],DetailsTable[Positive Date],"&lt;&gt;")</f>
        <v>0</v>
      </c>
      <c r="C522">
        <f>COUNTIFS(DetailsTable[Flat No.],FlatBasedDetails[[#This Row],[Flat No]],DetailsTable[Recovered Date],"&lt;&gt;")</f>
        <v>0</v>
      </c>
      <c r="D522">
        <f>COUNTIFS(DetailsTable[Flat No.],FlatBasedDetails[[#This Row],[Flat No]],DetailsTable[Deceased Date],"&lt;&gt;")</f>
        <v>0</v>
      </c>
      <c r="E522" s="1">
        <f>FlatBasedDetails[[#This Row],[Total Cases Reported]]-FlatBasedDetails[[#This Row],[Recovered Cases]]-FlatBasedDetails[[#This Row],[Deceased Cases]]</f>
        <v>0</v>
      </c>
    </row>
    <row r="523" spans="1:5" x14ac:dyDescent="0.25">
      <c r="A523">
        <v>522</v>
      </c>
      <c r="B523" s="24">
        <f>COUNTIFS(DetailsTable[Flat No.],FlatBasedDetails[[#This Row],[Flat No]],DetailsTable[Positive Date],"&lt;&gt;")</f>
        <v>0</v>
      </c>
      <c r="C523">
        <f>COUNTIFS(DetailsTable[Flat No.],FlatBasedDetails[[#This Row],[Flat No]],DetailsTable[Recovered Date],"&lt;&gt;")</f>
        <v>0</v>
      </c>
      <c r="D523">
        <f>COUNTIFS(DetailsTable[Flat No.],FlatBasedDetails[[#This Row],[Flat No]],DetailsTable[Deceased Date],"&lt;&gt;")</f>
        <v>0</v>
      </c>
      <c r="E523" s="1">
        <f>FlatBasedDetails[[#This Row],[Total Cases Reported]]-FlatBasedDetails[[#This Row],[Recovered Cases]]-FlatBasedDetails[[#This Row],[Deceased Cases]]</f>
        <v>0</v>
      </c>
    </row>
    <row r="524" spans="1:5" x14ac:dyDescent="0.25">
      <c r="A524">
        <v>523</v>
      </c>
      <c r="B524" s="24">
        <f>COUNTIFS(DetailsTable[Flat No.],FlatBasedDetails[[#This Row],[Flat No]],DetailsTable[Positive Date],"&lt;&gt;")</f>
        <v>0</v>
      </c>
      <c r="C524">
        <f>COUNTIFS(DetailsTable[Flat No.],FlatBasedDetails[[#This Row],[Flat No]],DetailsTable[Recovered Date],"&lt;&gt;")</f>
        <v>0</v>
      </c>
      <c r="D524">
        <f>COUNTIFS(DetailsTable[Flat No.],FlatBasedDetails[[#This Row],[Flat No]],DetailsTable[Deceased Date],"&lt;&gt;")</f>
        <v>0</v>
      </c>
      <c r="E524" s="1">
        <f>FlatBasedDetails[[#This Row],[Total Cases Reported]]-FlatBasedDetails[[#This Row],[Recovered Cases]]-FlatBasedDetails[[#This Row],[Deceased Cases]]</f>
        <v>0</v>
      </c>
    </row>
    <row r="525" spans="1:5" x14ac:dyDescent="0.25">
      <c r="A525">
        <v>524</v>
      </c>
      <c r="B525" s="24">
        <f>COUNTIFS(DetailsTable[Flat No.],FlatBasedDetails[[#This Row],[Flat No]],DetailsTable[Positive Date],"&lt;&gt;")</f>
        <v>0</v>
      </c>
      <c r="C525">
        <f>COUNTIFS(DetailsTable[Flat No.],FlatBasedDetails[[#This Row],[Flat No]],DetailsTable[Recovered Date],"&lt;&gt;")</f>
        <v>0</v>
      </c>
      <c r="D525">
        <f>COUNTIFS(DetailsTable[Flat No.],FlatBasedDetails[[#This Row],[Flat No]],DetailsTable[Deceased Date],"&lt;&gt;")</f>
        <v>0</v>
      </c>
      <c r="E525" s="1">
        <f>FlatBasedDetails[[#This Row],[Total Cases Reported]]-FlatBasedDetails[[#This Row],[Recovered Cases]]-FlatBasedDetails[[#This Row],[Deceased Cases]]</f>
        <v>0</v>
      </c>
    </row>
    <row r="526" spans="1:5" x14ac:dyDescent="0.25">
      <c r="A526">
        <v>525</v>
      </c>
      <c r="B526" s="24">
        <f>COUNTIFS(DetailsTable[Flat No.],FlatBasedDetails[[#This Row],[Flat No]],DetailsTable[Positive Date],"&lt;&gt;")</f>
        <v>0</v>
      </c>
      <c r="C526">
        <f>COUNTIFS(DetailsTable[Flat No.],FlatBasedDetails[[#This Row],[Flat No]],DetailsTable[Recovered Date],"&lt;&gt;")</f>
        <v>0</v>
      </c>
      <c r="D526">
        <f>COUNTIFS(DetailsTable[Flat No.],FlatBasedDetails[[#This Row],[Flat No]],DetailsTable[Deceased Date],"&lt;&gt;")</f>
        <v>0</v>
      </c>
      <c r="E526" s="1">
        <f>FlatBasedDetails[[#This Row],[Total Cases Reported]]-FlatBasedDetails[[#This Row],[Recovered Cases]]-FlatBasedDetails[[#This Row],[Deceased Cases]]</f>
        <v>0</v>
      </c>
    </row>
    <row r="527" spans="1:5" x14ac:dyDescent="0.25">
      <c r="A527">
        <v>526</v>
      </c>
      <c r="B527" s="24">
        <f>COUNTIFS(DetailsTable[Flat No.],FlatBasedDetails[[#This Row],[Flat No]],DetailsTable[Positive Date],"&lt;&gt;")</f>
        <v>0</v>
      </c>
      <c r="C527">
        <f>COUNTIFS(DetailsTable[Flat No.],FlatBasedDetails[[#This Row],[Flat No]],DetailsTable[Recovered Date],"&lt;&gt;")</f>
        <v>0</v>
      </c>
      <c r="D527">
        <f>COUNTIFS(DetailsTable[Flat No.],FlatBasedDetails[[#This Row],[Flat No]],DetailsTable[Deceased Date],"&lt;&gt;")</f>
        <v>0</v>
      </c>
      <c r="E527" s="1">
        <f>FlatBasedDetails[[#This Row],[Total Cases Reported]]-FlatBasedDetails[[#This Row],[Recovered Cases]]-FlatBasedDetails[[#This Row],[Deceased Cases]]</f>
        <v>0</v>
      </c>
    </row>
    <row r="528" spans="1:5" x14ac:dyDescent="0.25">
      <c r="A528">
        <v>527</v>
      </c>
      <c r="B528" s="24">
        <f>COUNTIFS(DetailsTable[Flat No.],FlatBasedDetails[[#This Row],[Flat No]],DetailsTable[Positive Date],"&lt;&gt;")</f>
        <v>0</v>
      </c>
      <c r="C528">
        <f>COUNTIFS(DetailsTable[Flat No.],FlatBasedDetails[[#This Row],[Flat No]],DetailsTable[Recovered Date],"&lt;&gt;")</f>
        <v>0</v>
      </c>
      <c r="D528">
        <f>COUNTIFS(DetailsTable[Flat No.],FlatBasedDetails[[#This Row],[Flat No]],DetailsTable[Deceased Date],"&lt;&gt;")</f>
        <v>0</v>
      </c>
      <c r="E528" s="1">
        <f>FlatBasedDetails[[#This Row],[Total Cases Reported]]-FlatBasedDetails[[#This Row],[Recovered Cases]]-FlatBasedDetails[[#This Row],[Deceased Cases]]</f>
        <v>0</v>
      </c>
    </row>
    <row r="529" spans="1:5" x14ac:dyDescent="0.25">
      <c r="A529">
        <v>528</v>
      </c>
      <c r="B529" s="24">
        <f>COUNTIFS(DetailsTable[Flat No.],FlatBasedDetails[[#This Row],[Flat No]],DetailsTable[Positive Date],"&lt;&gt;")</f>
        <v>0</v>
      </c>
      <c r="C529">
        <f>COUNTIFS(DetailsTable[Flat No.],FlatBasedDetails[[#This Row],[Flat No]],DetailsTable[Recovered Date],"&lt;&gt;")</f>
        <v>0</v>
      </c>
      <c r="D529">
        <f>COUNTIFS(DetailsTable[Flat No.],FlatBasedDetails[[#This Row],[Flat No]],DetailsTable[Deceased Date],"&lt;&gt;")</f>
        <v>0</v>
      </c>
      <c r="E529" s="1">
        <f>FlatBasedDetails[[#This Row],[Total Cases Reported]]-FlatBasedDetails[[#This Row],[Recovered Cases]]-FlatBasedDetails[[#This Row],[Deceased Cases]]</f>
        <v>0</v>
      </c>
    </row>
    <row r="530" spans="1:5" x14ac:dyDescent="0.25">
      <c r="A530">
        <v>529</v>
      </c>
      <c r="B530" s="24">
        <f>COUNTIFS(DetailsTable[Flat No.],FlatBasedDetails[[#This Row],[Flat No]],DetailsTable[Positive Date],"&lt;&gt;")</f>
        <v>0</v>
      </c>
      <c r="C530">
        <f>COUNTIFS(DetailsTable[Flat No.],FlatBasedDetails[[#This Row],[Flat No]],DetailsTable[Recovered Date],"&lt;&gt;")</f>
        <v>0</v>
      </c>
      <c r="D530">
        <f>COUNTIFS(DetailsTable[Flat No.],FlatBasedDetails[[#This Row],[Flat No]],DetailsTable[Deceased Date],"&lt;&gt;")</f>
        <v>0</v>
      </c>
      <c r="E530" s="1">
        <f>FlatBasedDetails[[#This Row],[Total Cases Reported]]-FlatBasedDetails[[#This Row],[Recovered Cases]]-FlatBasedDetails[[#This Row],[Deceased Cases]]</f>
        <v>0</v>
      </c>
    </row>
    <row r="531" spans="1:5" x14ac:dyDescent="0.25">
      <c r="A531">
        <v>530</v>
      </c>
      <c r="B531" s="24">
        <f>COUNTIFS(DetailsTable[Flat No.],FlatBasedDetails[[#This Row],[Flat No]],DetailsTable[Positive Date],"&lt;&gt;")</f>
        <v>0</v>
      </c>
      <c r="C531">
        <f>COUNTIFS(DetailsTable[Flat No.],FlatBasedDetails[[#This Row],[Flat No]],DetailsTable[Recovered Date],"&lt;&gt;")</f>
        <v>0</v>
      </c>
      <c r="D531">
        <f>COUNTIFS(DetailsTable[Flat No.],FlatBasedDetails[[#This Row],[Flat No]],DetailsTable[Deceased Date],"&lt;&gt;")</f>
        <v>0</v>
      </c>
      <c r="E531" s="1">
        <f>FlatBasedDetails[[#This Row],[Total Cases Reported]]-FlatBasedDetails[[#This Row],[Recovered Cases]]-FlatBasedDetails[[#This Row],[Deceased Cases]]</f>
        <v>0</v>
      </c>
    </row>
    <row r="532" spans="1:5" x14ac:dyDescent="0.25">
      <c r="A532">
        <v>531</v>
      </c>
      <c r="B532" s="24">
        <f>COUNTIFS(DetailsTable[Flat No.],FlatBasedDetails[[#This Row],[Flat No]],DetailsTable[Positive Date],"&lt;&gt;")</f>
        <v>0</v>
      </c>
      <c r="C532">
        <f>COUNTIFS(DetailsTable[Flat No.],FlatBasedDetails[[#This Row],[Flat No]],DetailsTable[Recovered Date],"&lt;&gt;")</f>
        <v>0</v>
      </c>
      <c r="D532">
        <f>COUNTIFS(DetailsTable[Flat No.],FlatBasedDetails[[#This Row],[Flat No]],DetailsTable[Deceased Date],"&lt;&gt;")</f>
        <v>0</v>
      </c>
      <c r="E532" s="1">
        <f>FlatBasedDetails[[#This Row],[Total Cases Reported]]-FlatBasedDetails[[#This Row],[Recovered Cases]]-FlatBasedDetails[[#This Row],[Deceased Cases]]</f>
        <v>0</v>
      </c>
    </row>
    <row r="533" spans="1:5" x14ac:dyDescent="0.25">
      <c r="A533">
        <v>532</v>
      </c>
      <c r="B533" s="24">
        <f>COUNTIFS(DetailsTable[Flat No.],FlatBasedDetails[[#This Row],[Flat No]],DetailsTable[Positive Date],"&lt;&gt;")</f>
        <v>0</v>
      </c>
      <c r="C533">
        <f>COUNTIFS(DetailsTable[Flat No.],FlatBasedDetails[[#This Row],[Flat No]],DetailsTable[Recovered Date],"&lt;&gt;")</f>
        <v>0</v>
      </c>
      <c r="D533">
        <f>COUNTIFS(DetailsTable[Flat No.],FlatBasedDetails[[#This Row],[Flat No]],DetailsTable[Deceased Date],"&lt;&gt;")</f>
        <v>0</v>
      </c>
      <c r="E533" s="1">
        <f>FlatBasedDetails[[#This Row],[Total Cases Reported]]-FlatBasedDetails[[#This Row],[Recovered Cases]]-FlatBasedDetails[[#This Row],[Deceased Cases]]</f>
        <v>0</v>
      </c>
    </row>
    <row r="534" spans="1:5" x14ac:dyDescent="0.25">
      <c r="A534">
        <v>533</v>
      </c>
      <c r="B534" s="24">
        <f>COUNTIFS(DetailsTable[Flat No.],FlatBasedDetails[[#This Row],[Flat No]],DetailsTable[Positive Date],"&lt;&gt;")</f>
        <v>0</v>
      </c>
      <c r="C534">
        <f>COUNTIFS(DetailsTable[Flat No.],FlatBasedDetails[[#This Row],[Flat No]],DetailsTable[Recovered Date],"&lt;&gt;")</f>
        <v>0</v>
      </c>
      <c r="D534">
        <f>COUNTIFS(DetailsTable[Flat No.],FlatBasedDetails[[#This Row],[Flat No]],DetailsTable[Deceased Date],"&lt;&gt;")</f>
        <v>0</v>
      </c>
      <c r="E534" s="1">
        <f>FlatBasedDetails[[#This Row],[Total Cases Reported]]-FlatBasedDetails[[#This Row],[Recovered Cases]]-FlatBasedDetails[[#This Row],[Deceased Cases]]</f>
        <v>0</v>
      </c>
    </row>
    <row r="535" spans="1:5" x14ac:dyDescent="0.25">
      <c r="A535">
        <v>534</v>
      </c>
      <c r="B535" s="24">
        <f>COUNTIFS(DetailsTable[Flat No.],FlatBasedDetails[[#This Row],[Flat No]],DetailsTable[Positive Date],"&lt;&gt;")</f>
        <v>0</v>
      </c>
      <c r="C535">
        <f>COUNTIFS(DetailsTable[Flat No.],FlatBasedDetails[[#This Row],[Flat No]],DetailsTable[Recovered Date],"&lt;&gt;")</f>
        <v>0</v>
      </c>
      <c r="D535">
        <f>COUNTIFS(DetailsTable[Flat No.],FlatBasedDetails[[#This Row],[Flat No]],DetailsTable[Deceased Date],"&lt;&gt;")</f>
        <v>0</v>
      </c>
      <c r="E535" s="1">
        <f>FlatBasedDetails[[#This Row],[Total Cases Reported]]-FlatBasedDetails[[#This Row],[Recovered Cases]]-FlatBasedDetails[[#This Row],[Deceased Cases]]</f>
        <v>0</v>
      </c>
    </row>
    <row r="536" spans="1:5" x14ac:dyDescent="0.25">
      <c r="A536">
        <v>535</v>
      </c>
      <c r="B536" s="24">
        <f>COUNTIFS(DetailsTable[Flat No.],FlatBasedDetails[[#This Row],[Flat No]],DetailsTable[Positive Date],"&lt;&gt;")</f>
        <v>0</v>
      </c>
      <c r="C536">
        <f>COUNTIFS(DetailsTable[Flat No.],FlatBasedDetails[[#This Row],[Flat No]],DetailsTable[Recovered Date],"&lt;&gt;")</f>
        <v>0</v>
      </c>
      <c r="D536">
        <f>COUNTIFS(DetailsTable[Flat No.],FlatBasedDetails[[#This Row],[Flat No]],DetailsTable[Deceased Date],"&lt;&gt;")</f>
        <v>0</v>
      </c>
      <c r="E536" s="1">
        <f>FlatBasedDetails[[#This Row],[Total Cases Reported]]-FlatBasedDetails[[#This Row],[Recovered Cases]]-FlatBasedDetails[[#This Row],[Deceased Cases]]</f>
        <v>0</v>
      </c>
    </row>
    <row r="537" spans="1:5" x14ac:dyDescent="0.25">
      <c r="A537">
        <v>536</v>
      </c>
      <c r="B537" s="24">
        <f>COUNTIFS(DetailsTable[Flat No.],FlatBasedDetails[[#This Row],[Flat No]],DetailsTable[Positive Date],"&lt;&gt;")</f>
        <v>0</v>
      </c>
      <c r="C537">
        <f>COUNTIFS(DetailsTable[Flat No.],FlatBasedDetails[[#This Row],[Flat No]],DetailsTable[Recovered Date],"&lt;&gt;")</f>
        <v>0</v>
      </c>
      <c r="D537">
        <f>COUNTIFS(DetailsTable[Flat No.],FlatBasedDetails[[#This Row],[Flat No]],DetailsTable[Deceased Date],"&lt;&gt;")</f>
        <v>0</v>
      </c>
      <c r="E537" s="1">
        <f>FlatBasedDetails[[#This Row],[Total Cases Reported]]-FlatBasedDetails[[#This Row],[Recovered Cases]]-FlatBasedDetails[[#This Row],[Deceased Cases]]</f>
        <v>0</v>
      </c>
    </row>
    <row r="538" spans="1:5" x14ac:dyDescent="0.25">
      <c r="A538">
        <v>537</v>
      </c>
      <c r="B538" s="24">
        <f>COUNTIFS(DetailsTable[Flat No.],FlatBasedDetails[[#This Row],[Flat No]],DetailsTable[Positive Date],"&lt;&gt;")</f>
        <v>0</v>
      </c>
      <c r="C538">
        <f>COUNTIFS(DetailsTable[Flat No.],FlatBasedDetails[[#This Row],[Flat No]],DetailsTable[Recovered Date],"&lt;&gt;")</f>
        <v>0</v>
      </c>
      <c r="D538">
        <f>COUNTIFS(DetailsTable[Flat No.],FlatBasedDetails[[#This Row],[Flat No]],DetailsTable[Deceased Date],"&lt;&gt;")</f>
        <v>0</v>
      </c>
      <c r="E538" s="1">
        <f>FlatBasedDetails[[#This Row],[Total Cases Reported]]-FlatBasedDetails[[#This Row],[Recovered Cases]]-FlatBasedDetails[[#This Row],[Deceased Cases]]</f>
        <v>0</v>
      </c>
    </row>
    <row r="539" spans="1:5" x14ac:dyDescent="0.25">
      <c r="A539">
        <v>538</v>
      </c>
      <c r="B539" s="24">
        <f>COUNTIFS(DetailsTable[Flat No.],FlatBasedDetails[[#This Row],[Flat No]],DetailsTable[Positive Date],"&lt;&gt;")</f>
        <v>0</v>
      </c>
      <c r="C539">
        <f>COUNTIFS(DetailsTable[Flat No.],FlatBasedDetails[[#This Row],[Flat No]],DetailsTable[Recovered Date],"&lt;&gt;")</f>
        <v>0</v>
      </c>
      <c r="D539">
        <f>COUNTIFS(DetailsTable[Flat No.],FlatBasedDetails[[#This Row],[Flat No]],DetailsTable[Deceased Date],"&lt;&gt;")</f>
        <v>0</v>
      </c>
      <c r="E539" s="1">
        <f>FlatBasedDetails[[#This Row],[Total Cases Reported]]-FlatBasedDetails[[#This Row],[Recovered Cases]]-FlatBasedDetails[[#This Row],[Deceased Cases]]</f>
        <v>0</v>
      </c>
    </row>
    <row r="540" spans="1:5" x14ac:dyDescent="0.25">
      <c r="A540">
        <v>539</v>
      </c>
      <c r="B540" s="24">
        <f>COUNTIFS(DetailsTable[Flat No.],FlatBasedDetails[[#This Row],[Flat No]],DetailsTable[Positive Date],"&lt;&gt;")</f>
        <v>0</v>
      </c>
      <c r="C540">
        <f>COUNTIFS(DetailsTable[Flat No.],FlatBasedDetails[[#This Row],[Flat No]],DetailsTable[Recovered Date],"&lt;&gt;")</f>
        <v>0</v>
      </c>
      <c r="D540">
        <f>COUNTIFS(DetailsTable[Flat No.],FlatBasedDetails[[#This Row],[Flat No]],DetailsTable[Deceased Date],"&lt;&gt;")</f>
        <v>0</v>
      </c>
      <c r="E540" s="1">
        <f>FlatBasedDetails[[#This Row],[Total Cases Reported]]-FlatBasedDetails[[#This Row],[Recovered Cases]]-FlatBasedDetails[[#This Row],[Deceased Cases]]</f>
        <v>0</v>
      </c>
    </row>
    <row r="541" spans="1:5" x14ac:dyDescent="0.25">
      <c r="A541">
        <v>540</v>
      </c>
      <c r="B541" s="24">
        <f>COUNTIFS(DetailsTable[Flat No.],FlatBasedDetails[[#This Row],[Flat No]],DetailsTable[Positive Date],"&lt;&gt;")</f>
        <v>0</v>
      </c>
      <c r="C541">
        <f>COUNTIFS(DetailsTable[Flat No.],FlatBasedDetails[[#This Row],[Flat No]],DetailsTable[Recovered Date],"&lt;&gt;")</f>
        <v>0</v>
      </c>
      <c r="D541">
        <f>COUNTIFS(DetailsTable[Flat No.],FlatBasedDetails[[#This Row],[Flat No]],DetailsTable[Deceased Date],"&lt;&gt;")</f>
        <v>0</v>
      </c>
      <c r="E541" s="1">
        <f>FlatBasedDetails[[#This Row],[Total Cases Reported]]-FlatBasedDetails[[#This Row],[Recovered Cases]]-FlatBasedDetails[[#This Row],[Deceased Cases]]</f>
        <v>0</v>
      </c>
    </row>
    <row r="542" spans="1:5" x14ac:dyDescent="0.25">
      <c r="A542">
        <v>541</v>
      </c>
      <c r="B542" s="24">
        <f>COUNTIFS(DetailsTable[Flat No.],FlatBasedDetails[[#This Row],[Flat No]],DetailsTable[Positive Date],"&lt;&gt;")</f>
        <v>0</v>
      </c>
      <c r="C542">
        <f>COUNTIFS(DetailsTable[Flat No.],FlatBasedDetails[[#This Row],[Flat No]],DetailsTable[Recovered Date],"&lt;&gt;")</f>
        <v>0</v>
      </c>
      <c r="D542">
        <f>COUNTIFS(DetailsTable[Flat No.],FlatBasedDetails[[#This Row],[Flat No]],DetailsTable[Deceased Date],"&lt;&gt;")</f>
        <v>0</v>
      </c>
      <c r="E542" s="1">
        <f>FlatBasedDetails[[#This Row],[Total Cases Reported]]-FlatBasedDetails[[#This Row],[Recovered Cases]]-FlatBasedDetails[[#This Row],[Deceased Cases]]</f>
        <v>0</v>
      </c>
    </row>
    <row r="543" spans="1:5" x14ac:dyDescent="0.25">
      <c r="A543">
        <v>542</v>
      </c>
      <c r="B543" s="24">
        <f>COUNTIFS(DetailsTable[Flat No.],FlatBasedDetails[[#This Row],[Flat No]],DetailsTable[Positive Date],"&lt;&gt;")</f>
        <v>0</v>
      </c>
      <c r="C543">
        <f>COUNTIFS(DetailsTable[Flat No.],FlatBasedDetails[[#This Row],[Flat No]],DetailsTable[Recovered Date],"&lt;&gt;")</f>
        <v>0</v>
      </c>
      <c r="D543">
        <f>COUNTIFS(DetailsTable[Flat No.],FlatBasedDetails[[#This Row],[Flat No]],DetailsTable[Deceased Date],"&lt;&gt;")</f>
        <v>0</v>
      </c>
      <c r="E543" s="1">
        <f>FlatBasedDetails[[#This Row],[Total Cases Reported]]-FlatBasedDetails[[#This Row],[Recovered Cases]]-FlatBasedDetails[[#This Row],[Deceased Cases]]</f>
        <v>0</v>
      </c>
    </row>
    <row r="544" spans="1:5" x14ac:dyDescent="0.25">
      <c r="A544">
        <v>543</v>
      </c>
      <c r="B544" s="24">
        <f>COUNTIFS(DetailsTable[Flat No.],FlatBasedDetails[[#This Row],[Flat No]],DetailsTable[Positive Date],"&lt;&gt;")</f>
        <v>0</v>
      </c>
      <c r="C544">
        <f>COUNTIFS(DetailsTable[Flat No.],FlatBasedDetails[[#This Row],[Flat No]],DetailsTable[Recovered Date],"&lt;&gt;")</f>
        <v>0</v>
      </c>
      <c r="D544">
        <f>COUNTIFS(DetailsTable[Flat No.],FlatBasedDetails[[#This Row],[Flat No]],DetailsTable[Deceased Date],"&lt;&gt;")</f>
        <v>0</v>
      </c>
      <c r="E544" s="1">
        <f>FlatBasedDetails[[#This Row],[Total Cases Reported]]-FlatBasedDetails[[#This Row],[Recovered Cases]]-FlatBasedDetails[[#This Row],[Deceased Cases]]</f>
        <v>0</v>
      </c>
    </row>
    <row r="545" spans="1:5" x14ac:dyDescent="0.25">
      <c r="A545">
        <v>544</v>
      </c>
      <c r="B545" s="24">
        <f>COUNTIFS(DetailsTable[Flat No.],FlatBasedDetails[[#This Row],[Flat No]],DetailsTable[Positive Date],"&lt;&gt;")</f>
        <v>0</v>
      </c>
      <c r="C545">
        <f>COUNTIFS(DetailsTable[Flat No.],FlatBasedDetails[[#This Row],[Flat No]],DetailsTable[Recovered Date],"&lt;&gt;")</f>
        <v>0</v>
      </c>
      <c r="D545">
        <f>COUNTIFS(DetailsTable[Flat No.],FlatBasedDetails[[#This Row],[Flat No]],DetailsTable[Deceased Date],"&lt;&gt;")</f>
        <v>0</v>
      </c>
      <c r="E545" s="1">
        <f>FlatBasedDetails[[#This Row],[Total Cases Reported]]-FlatBasedDetails[[#This Row],[Recovered Cases]]-FlatBasedDetails[[#This Row],[Deceased Cases]]</f>
        <v>0</v>
      </c>
    </row>
    <row r="546" spans="1:5" x14ac:dyDescent="0.25">
      <c r="A546">
        <v>545</v>
      </c>
      <c r="B546" s="24">
        <f>COUNTIFS(DetailsTable[Flat No.],FlatBasedDetails[[#This Row],[Flat No]],DetailsTable[Positive Date],"&lt;&gt;")</f>
        <v>0</v>
      </c>
      <c r="C546">
        <f>COUNTIFS(DetailsTable[Flat No.],FlatBasedDetails[[#This Row],[Flat No]],DetailsTable[Recovered Date],"&lt;&gt;")</f>
        <v>0</v>
      </c>
      <c r="D546">
        <f>COUNTIFS(DetailsTable[Flat No.],FlatBasedDetails[[#This Row],[Flat No]],DetailsTable[Deceased Date],"&lt;&gt;")</f>
        <v>0</v>
      </c>
      <c r="E546" s="1">
        <f>FlatBasedDetails[[#This Row],[Total Cases Reported]]-FlatBasedDetails[[#This Row],[Recovered Cases]]-FlatBasedDetails[[#This Row],[Deceased Cases]]</f>
        <v>0</v>
      </c>
    </row>
    <row r="547" spans="1:5" x14ac:dyDescent="0.25">
      <c r="A547">
        <v>546</v>
      </c>
      <c r="B547" s="24">
        <f>COUNTIFS(DetailsTable[Flat No.],FlatBasedDetails[[#This Row],[Flat No]],DetailsTable[Positive Date],"&lt;&gt;")</f>
        <v>0</v>
      </c>
      <c r="C547">
        <f>COUNTIFS(DetailsTable[Flat No.],FlatBasedDetails[[#This Row],[Flat No]],DetailsTable[Recovered Date],"&lt;&gt;")</f>
        <v>0</v>
      </c>
      <c r="D547">
        <f>COUNTIFS(DetailsTable[Flat No.],FlatBasedDetails[[#This Row],[Flat No]],DetailsTable[Deceased Date],"&lt;&gt;")</f>
        <v>0</v>
      </c>
      <c r="E547" s="1">
        <f>FlatBasedDetails[[#This Row],[Total Cases Reported]]-FlatBasedDetails[[#This Row],[Recovered Cases]]-FlatBasedDetails[[#This Row],[Deceased Cases]]</f>
        <v>0</v>
      </c>
    </row>
    <row r="548" spans="1:5" x14ac:dyDescent="0.25">
      <c r="A548">
        <v>547</v>
      </c>
      <c r="B548" s="24">
        <f>COUNTIFS(DetailsTable[Flat No.],FlatBasedDetails[[#This Row],[Flat No]],DetailsTable[Positive Date],"&lt;&gt;")</f>
        <v>0</v>
      </c>
      <c r="C548">
        <f>COUNTIFS(DetailsTable[Flat No.],FlatBasedDetails[[#This Row],[Flat No]],DetailsTable[Recovered Date],"&lt;&gt;")</f>
        <v>0</v>
      </c>
      <c r="D548">
        <f>COUNTIFS(DetailsTable[Flat No.],FlatBasedDetails[[#This Row],[Flat No]],DetailsTable[Deceased Date],"&lt;&gt;")</f>
        <v>0</v>
      </c>
      <c r="E548" s="1">
        <f>FlatBasedDetails[[#This Row],[Total Cases Reported]]-FlatBasedDetails[[#This Row],[Recovered Cases]]-FlatBasedDetails[[#This Row],[Deceased Cases]]</f>
        <v>0</v>
      </c>
    </row>
    <row r="549" spans="1:5" x14ac:dyDescent="0.25">
      <c r="A549">
        <v>548</v>
      </c>
      <c r="B549" s="24">
        <f>COUNTIFS(DetailsTable[Flat No.],FlatBasedDetails[[#This Row],[Flat No]],DetailsTable[Positive Date],"&lt;&gt;")</f>
        <v>0</v>
      </c>
      <c r="C549">
        <f>COUNTIFS(DetailsTable[Flat No.],FlatBasedDetails[[#This Row],[Flat No]],DetailsTable[Recovered Date],"&lt;&gt;")</f>
        <v>0</v>
      </c>
      <c r="D549">
        <f>COUNTIFS(DetailsTable[Flat No.],FlatBasedDetails[[#This Row],[Flat No]],DetailsTable[Deceased Date],"&lt;&gt;")</f>
        <v>0</v>
      </c>
      <c r="E549" s="1">
        <f>FlatBasedDetails[[#This Row],[Total Cases Reported]]-FlatBasedDetails[[#This Row],[Recovered Cases]]-FlatBasedDetails[[#This Row],[Deceased Cases]]</f>
        <v>0</v>
      </c>
    </row>
    <row r="550" spans="1:5" x14ac:dyDescent="0.25">
      <c r="A550">
        <v>549</v>
      </c>
      <c r="B550" s="24">
        <f>COUNTIFS(DetailsTable[Flat No.],FlatBasedDetails[[#This Row],[Flat No]],DetailsTable[Positive Date],"&lt;&gt;")</f>
        <v>0</v>
      </c>
      <c r="C550">
        <f>COUNTIFS(DetailsTable[Flat No.],FlatBasedDetails[[#This Row],[Flat No]],DetailsTable[Recovered Date],"&lt;&gt;")</f>
        <v>0</v>
      </c>
      <c r="D550">
        <f>COUNTIFS(DetailsTable[Flat No.],FlatBasedDetails[[#This Row],[Flat No]],DetailsTable[Deceased Date],"&lt;&gt;")</f>
        <v>0</v>
      </c>
      <c r="E550" s="1">
        <f>FlatBasedDetails[[#This Row],[Total Cases Reported]]-FlatBasedDetails[[#This Row],[Recovered Cases]]-FlatBasedDetails[[#This Row],[Deceased Cases]]</f>
        <v>0</v>
      </c>
    </row>
    <row r="551" spans="1:5" x14ac:dyDescent="0.25">
      <c r="A551">
        <v>550</v>
      </c>
      <c r="B551" s="24">
        <f>COUNTIFS(DetailsTable[Flat No.],FlatBasedDetails[[#This Row],[Flat No]],DetailsTable[Positive Date],"&lt;&gt;")</f>
        <v>0</v>
      </c>
      <c r="C551">
        <f>COUNTIFS(DetailsTable[Flat No.],FlatBasedDetails[[#This Row],[Flat No]],DetailsTable[Recovered Date],"&lt;&gt;")</f>
        <v>0</v>
      </c>
      <c r="D551">
        <f>COUNTIFS(DetailsTable[Flat No.],FlatBasedDetails[[#This Row],[Flat No]],DetailsTable[Deceased Date],"&lt;&gt;")</f>
        <v>0</v>
      </c>
      <c r="E551" s="1">
        <f>FlatBasedDetails[[#This Row],[Total Cases Reported]]-FlatBasedDetails[[#This Row],[Recovered Cases]]-FlatBasedDetails[[#This Row],[Deceased Cases]]</f>
        <v>0</v>
      </c>
    </row>
    <row r="552" spans="1:5" x14ac:dyDescent="0.25">
      <c r="A552">
        <v>551</v>
      </c>
      <c r="B552" s="24">
        <f>COUNTIFS(DetailsTable[Flat No.],FlatBasedDetails[[#This Row],[Flat No]],DetailsTable[Positive Date],"&lt;&gt;")</f>
        <v>0</v>
      </c>
      <c r="C552">
        <f>COUNTIFS(DetailsTable[Flat No.],FlatBasedDetails[[#This Row],[Flat No]],DetailsTable[Recovered Date],"&lt;&gt;")</f>
        <v>0</v>
      </c>
      <c r="D552">
        <f>COUNTIFS(DetailsTable[Flat No.],FlatBasedDetails[[#This Row],[Flat No]],DetailsTable[Deceased Date],"&lt;&gt;")</f>
        <v>0</v>
      </c>
      <c r="E552" s="1">
        <f>FlatBasedDetails[[#This Row],[Total Cases Reported]]-FlatBasedDetails[[#This Row],[Recovered Cases]]-FlatBasedDetails[[#This Row],[Deceased Cases]]</f>
        <v>0</v>
      </c>
    </row>
    <row r="553" spans="1:5" x14ac:dyDescent="0.25">
      <c r="A553">
        <v>552</v>
      </c>
      <c r="B553" s="24">
        <f>COUNTIFS(DetailsTable[Flat No.],FlatBasedDetails[[#This Row],[Flat No]],DetailsTable[Positive Date],"&lt;&gt;")</f>
        <v>0</v>
      </c>
      <c r="C553">
        <f>COUNTIFS(DetailsTable[Flat No.],FlatBasedDetails[[#This Row],[Flat No]],DetailsTable[Recovered Date],"&lt;&gt;")</f>
        <v>0</v>
      </c>
      <c r="D553">
        <f>COUNTIFS(DetailsTable[Flat No.],FlatBasedDetails[[#This Row],[Flat No]],DetailsTable[Deceased Date],"&lt;&gt;")</f>
        <v>0</v>
      </c>
      <c r="E553" s="1">
        <f>FlatBasedDetails[[#This Row],[Total Cases Reported]]-FlatBasedDetails[[#This Row],[Recovered Cases]]-FlatBasedDetails[[#This Row],[Deceased Cases]]</f>
        <v>0</v>
      </c>
    </row>
    <row r="554" spans="1:5" x14ac:dyDescent="0.25">
      <c r="A554">
        <v>553</v>
      </c>
      <c r="B554" s="24">
        <f>COUNTIFS(DetailsTable[Flat No.],FlatBasedDetails[[#This Row],[Flat No]],DetailsTable[Positive Date],"&lt;&gt;")</f>
        <v>0</v>
      </c>
      <c r="C554">
        <f>COUNTIFS(DetailsTable[Flat No.],FlatBasedDetails[[#This Row],[Flat No]],DetailsTable[Recovered Date],"&lt;&gt;")</f>
        <v>0</v>
      </c>
      <c r="D554">
        <f>COUNTIFS(DetailsTable[Flat No.],FlatBasedDetails[[#This Row],[Flat No]],DetailsTable[Deceased Date],"&lt;&gt;")</f>
        <v>0</v>
      </c>
      <c r="E554" s="1">
        <f>FlatBasedDetails[[#This Row],[Total Cases Reported]]-FlatBasedDetails[[#This Row],[Recovered Cases]]-FlatBasedDetails[[#This Row],[Deceased Cases]]</f>
        <v>0</v>
      </c>
    </row>
    <row r="555" spans="1:5" x14ac:dyDescent="0.25">
      <c r="A555">
        <v>554</v>
      </c>
      <c r="B555" s="24">
        <f>COUNTIFS(DetailsTable[Flat No.],FlatBasedDetails[[#This Row],[Flat No]],DetailsTable[Positive Date],"&lt;&gt;")</f>
        <v>0</v>
      </c>
      <c r="C555">
        <f>COUNTIFS(DetailsTable[Flat No.],FlatBasedDetails[[#This Row],[Flat No]],DetailsTable[Recovered Date],"&lt;&gt;")</f>
        <v>0</v>
      </c>
      <c r="D555">
        <f>COUNTIFS(DetailsTable[Flat No.],FlatBasedDetails[[#This Row],[Flat No]],DetailsTable[Deceased Date],"&lt;&gt;")</f>
        <v>0</v>
      </c>
      <c r="E555" s="1">
        <f>FlatBasedDetails[[#This Row],[Total Cases Reported]]-FlatBasedDetails[[#This Row],[Recovered Cases]]-FlatBasedDetails[[#This Row],[Deceased Cases]]</f>
        <v>0</v>
      </c>
    </row>
    <row r="556" spans="1:5" x14ac:dyDescent="0.25">
      <c r="A556">
        <v>555</v>
      </c>
      <c r="B556" s="24">
        <f>COUNTIFS(DetailsTable[Flat No.],FlatBasedDetails[[#This Row],[Flat No]],DetailsTable[Positive Date],"&lt;&gt;")</f>
        <v>0</v>
      </c>
      <c r="C556">
        <f>COUNTIFS(DetailsTable[Flat No.],FlatBasedDetails[[#This Row],[Flat No]],DetailsTable[Recovered Date],"&lt;&gt;")</f>
        <v>0</v>
      </c>
      <c r="D556">
        <f>COUNTIFS(DetailsTable[Flat No.],FlatBasedDetails[[#This Row],[Flat No]],DetailsTable[Deceased Date],"&lt;&gt;")</f>
        <v>0</v>
      </c>
      <c r="E556" s="1">
        <f>FlatBasedDetails[[#This Row],[Total Cases Reported]]-FlatBasedDetails[[#This Row],[Recovered Cases]]-FlatBasedDetails[[#This Row],[Deceased Cases]]</f>
        <v>0</v>
      </c>
    </row>
    <row r="557" spans="1:5" x14ac:dyDescent="0.25">
      <c r="A557">
        <v>556</v>
      </c>
      <c r="B557" s="24">
        <f>COUNTIFS(DetailsTable[Flat No.],FlatBasedDetails[[#This Row],[Flat No]],DetailsTable[Positive Date],"&lt;&gt;")</f>
        <v>0</v>
      </c>
      <c r="C557">
        <f>COUNTIFS(DetailsTable[Flat No.],FlatBasedDetails[[#This Row],[Flat No]],DetailsTable[Recovered Date],"&lt;&gt;")</f>
        <v>0</v>
      </c>
      <c r="D557">
        <f>COUNTIFS(DetailsTable[Flat No.],FlatBasedDetails[[#This Row],[Flat No]],DetailsTable[Deceased Date],"&lt;&gt;")</f>
        <v>0</v>
      </c>
      <c r="E557" s="1">
        <f>FlatBasedDetails[[#This Row],[Total Cases Reported]]-FlatBasedDetails[[#This Row],[Recovered Cases]]-FlatBasedDetails[[#This Row],[Deceased Cases]]</f>
        <v>0</v>
      </c>
    </row>
    <row r="558" spans="1:5" x14ac:dyDescent="0.25">
      <c r="A558">
        <v>557</v>
      </c>
      <c r="B558" s="24">
        <f>COUNTIFS(DetailsTable[Flat No.],FlatBasedDetails[[#This Row],[Flat No]],DetailsTable[Positive Date],"&lt;&gt;")</f>
        <v>0</v>
      </c>
      <c r="C558">
        <f>COUNTIFS(DetailsTable[Flat No.],FlatBasedDetails[[#This Row],[Flat No]],DetailsTable[Recovered Date],"&lt;&gt;")</f>
        <v>0</v>
      </c>
      <c r="D558">
        <f>COUNTIFS(DetailsTable[Flat No.],FlatBasedDetails[[#This Row],[Flat No]],DetailsTable[Deceased Date],"&lt;&gt;")</f>
        <v>0</v>
      </c>
      <c r="E558" s="1">
        <f>FlatBasedDetails[[#This Row],[Total Cases Reported]]-FlatBasedDetails[[#This Row],[Recovered Cases]]-FlatBasedDetails[[#This Row],[Deceased Cases]]</f>
        <v>0</v>
      </c>
    </row>
    <row r="559" spans="1:5" x14ac:dyDescent="0.25">
      <c r="A559">
        <v>558</v>
      </c>
      <c r="B559" s="24">
        <f>COUNTIFS(DetailsTable[Flat No.],FlatBasedDetails[[#This Row],[Flat No]],DetailsTable[Positive Date],"&lt;&gt;")</f>
        <v>0</v>
      </c>
      <c r="C559">
        <f>COUNTIFS(DetailsTable[Flat No.],FlatBasedDetails[[#This Row],[Flat No]],DetailsTable[Recovered Date],"&lt;&gt;")</f>
        <v>0</v>
      </c>
      <c r="D559">
        <f>COUNTIFS(DetailsTable[Flat No.],FlatBasedDetails[[#This Row],[Flat No]],DetailsTable[Deceased Date],"&lt;&gt;")</f>
        <v>0</v>
      </c>
      <c r="E559" s="1">
        <f>FlatBasedDetails[[#This Row],[Total Cases Reported]]-FlatBasedDetails[[#This Row],[Recovered Cases]]-FlatBasedDetails[[#This Row],[Deceased Cases]]</f>
        <v>0</v>
      </c>
    </row>
    <row r="560" spans="1:5" x14ac:dyDescent="0.25">
      <c r="A560">
        <v>559</v>
      </c>
      <c r="B560" s="24">
        <f>COUNTIFS(DetailsTable[Flat No.],FlatBasedDetails[[#This Row],[Flat No]],DetailsTable[Positive Date],"&lt;&gt;")</f>
        <v>0</v>
      </c>
      <c r="C560">
        <f>COUNTIFS(DetailsTable[Flat No.],FlatBasedDetails[[#This Row],[Flat No]],DetailsTable[Recovered Date],"&lt;&gt;")</f>
        <v>0</v>
      </c>
      <c r="D560">
        <f>COUNTIFS(DetailsTable[Flat No.],FlatBasedDetails[[#This Row],[Flat No]],DetailsTable[Deceased Date],"&lt;&gt;")</f>
        <v>0</v>
      </c>
      <c r="E560" s="1">
        <f>FlatBasedDetails[[#This Row],[Total Cases Reported]]-FlatBasedDetails[[#This Row],[Recovered Cases]]-FlatBasedDetails[[#This Row],[Deceased Cases]]</f>
        <v>0</v>
      </c>
    </row>
    <row r="561" spans="1:5" x14ac:dyDescent="0.25">
      <c r="A561">
        <v>560</v>
      </c>
      <c r="B561" s="24">
        <f>COUNTIFS(DetailsTable[Flat No.],FlatBasedDetails[[#This Row],[Flat No]],DetailsTable[Positive Date],"&lt;&gt;")</f>
        <v>0</v>
      </c>
      <c r="C561">
        <f>COUNTIFS(DetailsTable[Flat No.],FlatBasedDetails[[#This Row],[Flat No]],DetailsTable[Recovered Date],"&lt;&gt;")</f>
        <v>0</v>
      </c>
      <c r="D561">
        <f>COUNTIFS(DetailsTable[Flat No.],FlatBasedDetails[[#This Row],[Flat No]],DetailsTable[Deceased Date],"&lt;&gt;")</f>
        <v>0</v>
      </c>
      <c r="E561" s="1">
        <f>FlatBasedDetails[[#This Row],[Total Cases Reported]]-FlatBasedDetails[[#This Row],[Recovered Cases]]-FlatBasedDetails[[#This Row],[Deceased Cases]]</f>
        <v>0</v>
      </c>
    </row>
    <row r="562" spans="1:5" x14ac:dyDescent="0.25">
      <c r="A562">
        <v>561</v>
      </c>
      <c r="B562" s="24">
        <f>COUNTIFS(DetailsTable[Flat No.],FlatBasedDetails[[#This Row],[Flat No]],DetailsTable[Positive Date],"&lt;&gt;")</f>
        <v>0</v>
      </c>
      <c r="C562">
        <f>COUNTIFS(DetailsTable[Flat No.],FlatBasedDetails[[#This Row],[Flat No]],DetailsTable[Recovered Date],"&lt;&gt;")</f>
        <v>0</v>
      </c>
      <c r="D562">
        <f>COUNTIFS(DetailsTable[Flat No.],FlatBasedDetails[[#This Row],[Flat No]],DetailsTable[Deceased Date],"&lt;&gt;")</f>
        <v>0</v>
      </c>
      <c r="E562" s="1">
        <f>FlatBasedDetails[[#This Row],[Total Cases Reported]]-FlatBasedDetails[[#This Row],[Recovered Cases]]-FlatBasedDetails[[#This Row],[Deceased Cases]]</f>
        <v>0</v>
      </c>
    </row>
    <row r="563" spans="1:5" x14ac:dyDescent="0.25">
      <c r="A563">
        <v>562</v>
      </c>
      <c r="B563" s="24">
        <f>COUNTIFS(DetailsTable[Flat No.],FlatBasedDetails[[#This Row],[Flat No]],DetailsTable[Positive Date],"&lt;&gt;")</f>
        <v>0</v>
      </c>
      <c r="C563">
        <f>COUNTIFS(DetailsTable[Flat No.],FlatBasedDetails[[#This Row],[Flat No]],DetailsTable[Recovered Date],"&lt;&gt;")</f>
        <v>0</v>
      </c>
      <c r="D563">
        <f>COUNTIFS(DetailsTable[Flat No.],FlatBasedDetails[[#This Row],[Flat No]],DetailsTable[Deceased Date],"&lt;&gt;")</f>
        <v>0</v>
      </c>
      <c r="E563" s="1">
        <f>FlatBasedDetails[[#This Row],[Total Cases Reported]]-FlatBasedDetails[[#This Row],[Recovered Cases]]-FlatBasedDetails[[#This Row],[Deceased Cases]]</f>
        <v>0</v>
      </c>
    </row>
    <row r="564" spans="1:5" x14ac:dyDescent="0.25">
      <c r="A564">
        <v>563</v>
      </c>
      <c r="B564" s="24">
        <f>COUNTIFS(DetailsTable[Flat No.],FlatBasedDetails[[#This Row],[Flat No]],DetailsTable[Positive Date],"&lt;&gt;")</f>
        <v>0</v>
      </c>
      <c r="C564">
        <f>COUNTIFS(DetailsTable[Flat No.],FlatBasedDetails[[#This Row],[Flat No]],DetailsTable[Recovered Date],"&lt;&gt;")</f>
        <v>0</v>
      </c>
      <c r="D564">
        <f>COUNTIFS(DetailsTable[Flat No.],FlatBasedDetails[[#This Row],[Flat No]],DetailsTable[Deceased Date],"&lt;&gt;")</f>
        <v>0</v>
      </c>
      <c r="E564" s="1">
        <f>FlatBasedDetails[[#This Row],[Total Cases Reported]]-FlatBasedDetails[[#This Row],[Recovered Cases]]-FlatBasedDetails[[#This Row],[Deceased Cases]]</f>
        <v>0</v>
      </c>
    </row>
    <row r="565" spans="1:5" x14ac:dyDescent="0.25">
      <c r="A565">
        <v>564</v>
      </c>
      <c r="B565" s="24">
        <f>COUNTIFS(DetailsTable[Flat No.],FlatBasedDetails[[#This Row],[Flat No]],DetailsTable[Positive Date],"&lt;&gt;")</f>
        <v>0</v>
      </c>
      <c r="C565">
        <f>COUNTIFS(DetailsTable[Flat No.],FlatBasedDetails[[#This Row],[Flat No]],DetailsTable[Recovered Date],"&lt;&gt;")</f>
        <v>0</v>
      </c>
      <c r="D565">
        <f>COUNTIFS(DetailsTable[Flat No.],FlatBasedDetails[[#This Row],[Flat No]],DetailsTable[Deceased Date],"&lt;&gt;")</f>
        <v>0</v>
      </c>
      <c r="E565" s="1">
        <f>FlatBasedDetails[[#This Row],[Total Cases Reported]]-FlatBasedDetails[[#This Row],[Recovered Cases]]-FlatBasedDetails[[#This Row],[Deceased Cases]]</f>
        <v>0</v>
      </c>
    </row>
    <row r="566" spans="1:5" x14ac:dyDescent="0.25">
      <c r="A566">
        <v>565</v>
      </c>
      <c r="B566" s="24">
        <f>COUNTIFS(DetailsTable[Flat No.],FlatBasedDetails[[#This Row],[Flat No]],DetailsTable[Positive Date],"&lt;&gt;")</f>
        <v>0</v>
      </c>
      <c r="C566">
        <f>COUNTIFS(DetailsTable[Flat No.],FlatBasedDetails[[#This Row],[Flat No]],DetailsTable[Recovered Date],"&lt;&gt;")</f>
        <v>0</v>
      </c>
      <c r="D566">
        <f>COUNTIFS(DetailsTable[Flat No.],FlatBasedDetails[[#This Row],[Flat No]],DetailsTable[Deceased Date],"&lt;&gt;")</f>
        <v>0</v>
      </c>
      <c r="E566" s="1">
        <f>FlatBasedDetails[[#This Row],[Total Cases Reported]]-FlatBasedDetails[[#This Row],[Recovered Cases]]-FlatBasedDetails[[#This Row],[Deceased Cases]]</f>
        <v>0</v>
      </c>
    </row>
    <row r="567" spans="1:5" x14ac:dyDescent="0.25">
      <c r="A567">
        <v>566</v>
      </c>
      <c r="B567" s="24">
        <f>COUNTIFS(DetailsTable[Flat No.],FlatBasedDetails[[#This Row],[Flat No]],DetailsTable[Positive Date],"&lt;&gt;")</f>
        <v>0</v>
      </c>
      <c r="C567">
        <f>COUNTIFS(DetailsTable[Flat No.],FlatBasedDetails[[#This Row],[Flat No]],DetailsTable[Recovered Date],"&lt;&gt;")</f>
        <v>0</v>
      </c>
      <c r="D567">
        <f>COUNTIFS(DetailsTable[Flat No.],FlatBasedDetails[[#This Row],[Flat No]],DetailsTable[Deceased Date],"&lt;&gt;")</f>
        <v>0</v>
      </c>
      <c r="E567" s="1">
        <f>FlatBasedDetails[[#This Row],[Total Cases Reported]]-FlatBasedDetails[[#This Row],[Recovered Cases]]-FlatBasedDetails[[#This Row],[Deceased Cases]]</f>
        <v>0</v>
      </c>
    </row>
    <row r="568" spans="1:5" x14ac:dyDescent="0.25">
      <c r="A568">
        <v>567</v>
      </c>
      <c r="B568" s="24">
        <f>COUNTIFS(DetailsTable[Flat No.],FlatBasedDetails[[#This Row],[Flat No]],DetailsTable[Positive Date],"&lt;&gt;")</f>
        <v>0</v>
      </c>
      <c r="C568">
        <f>COUNTIFS(DetailsTable[Flat No.],FlatBasedDetails[[#This Row],[Flat No]],DetailsTable[Recovered Date],"&lt;&gt;")</f>
        <v>0</v>
      </c>
      <c r="D568">
        <f>COUNTIFS(DetailsTable[Flat No.],FlatBasedDetails[[#This Row],[Flat No]],DetailsTable[Deceased Date],"&lt;&gt;")</f>
        <v>0</v>
      </c>
      <c r="E568" s="1">
        <f>FlatBasedDetails[[#This Row],[Total Cases Reported]]-FlatBasedDetails[[#This Row],[Recovered Cases]]-FlatBasedDetails[[#This Row],[Deceased Cases]]</f>
        <v>0</v>
      </c>
    </row>
    <row r="569" spans="1:5" x14ac:dyDescent="0.25">
      <c r="A569">
        <v>568</v>
      </c>
      <c r="B569" s="24">
        <f>COUNTIFS(DetailsTable[Flat No.],FlatBasedDetails[[#This Row],[Flat No]],DetailsTable[Positive Date],"&lt;&gt;")</f>
        <v>0</v>
      </c>
      <c r="C569">
        <f>COUNTIFS(DetailsTable[Flat No.],FlatBasedDetails[[#This Row],[Flat No]],DetailsTable[Recovered Date],"&lt;&gt;")</f>
        <v>0</v>
      </c>
      <c r="D569">
        <f>COUNTIFS(DetailsTable[Flat No.],FlatBasedDetails[[#This Row],[Flat No]],DetailsTable[Deceased Date],"&lt;&gt;")</f>
        <v>0</v>
      </c>
      <c r="E569" s="1">
        <f>FlatBasedDetails[[#This Row],[Total Cases Reported]]-FlatBasedDetails[[#This Row],[Recovered Cases]]-FlatBasedDetails[[#This Row],[Deceased Cases]]</f>
        <v>0</v>
      </c>
    </row>
    <row r="570" spans="1:5" x14ac:dyDescent="0.25">
      <c r="A570">
        <v>569</v>
      </c>
      <c r="B570" s="24">
        <f>COUNTIFS(DetailsTable[Flat No.],FlatBasedDetails[[#This Row],[Flat No]],DetailsTable[Positive Date],"&lt;&gt;")</f>
        <v>0</v>
      </c>
      <c r="C570">
        <f>COUNTIFS(DetailsTable[Flat No.],FlatBasedDetails[[#This Row],[Flat No]],DetailsTable[Recovered Date],"&lt;&gt;")</f>
        <v>0</v>
      </c>
      <c r="D570">
        <f>COUNTIFS(DetailsTable[Flat No.],FlatBasedDetails[[#This Row],[Flat No]],DetailsTable[Deceased Date],"&lt;&gt;")</f>
        <v>0</v>
      </c>
      <c r="E570" s="1">
        <f>FlatBasedDetails[[#This Row],[Total Cases Reported]]-FlatBasedDetails[[#This Row],[Recovered Cases]]-FlatBasedDetails[[#This Row],[Deceased Cases]]</f>
        <v>0</v>
      </c>
    </row>
    <row r="571" spans="1:5" x14ac:dyDescent="0.25">
      <c r="A571">
        <v>570</v>
      </c>
      <c r="B571" s="24">
        <f>COUNTIFS(DetailsTable[Flat No.],FlatBasedDetails[[#This Row],[Flat No]],DetailsTable[Positive Date],"&lt;&gt;")</f>
        <v>0</v>
      </c>
      <c r="C571">
        <f>COUNTIFS(DetailsTable[Flat No.],FlatBasedDetails[[#This Row],[Flat No]],DetailsTable[Recovered Date],"&lt;&gt;")</f>
        <v>0</v>
      </c>
      <c r="D571">
        <f>COUNTIFS(DetailsTable[Flat No.],FlatBasedDetails[[#This Row],[Flat No]],DetailsTable[Deceased Date],"&lt;&gt;")</f>
        <v>0</v>
      </c>
      <c r="E571" s="1">
        <f>FlatBasedDetails[[#This Row],[Total Cases Reported]]-FlatBasedDetails[[#This Row],[Recovered Cases]]-FlatBasedDetails[[#This Row],[Deceased Cases]]</f>
        <v>0</v>
      </c>
    </row>
    <row r="572" spans="1:5" x14ac:dyDescent="0.25">
      <c r="A572">
        <v>571</v>
      </c>
      <c r="B572" s="24">
        <f>COUNTIFS(DetailsTable[Flat No.],FlatBasedDetails[[#This Row],[Flat No]],DetailsTable[Positive Date],"&lt;&gt;")</f>
        <v>0</v>
      </c>
      <c r="C572">
        <f>COUNTIFS(DetailsTable[Flat No.],FlatBasedDetails[[#This Row],[Flat No]],DetailsTable[Recovered Date],"&lt;&gt;")</f>
        <v>0</v>
      </c>
      <c r="D572">
        <f>COUNTIFS(DetailsTable[Flat No.],FlatBasedDetails[[#This Row],[Flat No]],DetailsTable[Deceased Date],"&lt;&gt;")</f>
        <v>0</v>
      </c>
      <c r="E572" s="1">
        <f>FlatBasedDetails[[#This Row],[Total Cases Reported]]-FlatBasedDetails[[#This Row],[Recovered Cases]]-FlatBasedDetails[[#This Row],[Deceased Cases]]</f>
        <v>0</v>
      </c>
    </row>
    <row r="573" spans="1:5" x14ac:dyDescent="0.25">
      <c r="A573">
        <v>572</v>
      </c>
      <c r="B573" s="24">
        <f>COUNTIFS(DetailsTable[Flat No.],FlatBasedDetails[[#This Row],[Flat No]],DetailsTable[Positive Date],"&lt;&gt;")</f>
        <v>0</v>
      </c>
      <c r="C573">
        <f>COUNTIFS(DetailsTable[Flat No.],FlatBasedDetails[[#This Row],[Flat No]],DetailsTable[Recovered Date],"&lt;&gt;")</f>
        <v>0</v>
      </c>
      <c r="D573">
        <f>COUNTIFS(DetailsTable[Flat No.],FlatBasedDetails[[#This Row],[Flat No]],DetailsTable[Deceased Date],"&lt;&gt;")</f>
        <v>0</v>
      </c>
      <c r="E573" s="1">
        <f>FlatBasedDetails[[#This Row],[Total Cases Reported]]-FlatBasedDetails[[#This Row],[Recovered Cases]]-FlatBasedDetails[[#This Row],[Deceased Cases]]</f>
        <v>0</v>
      </c>
    </row>
    <row r="574" spans="1:5" x14ac:dyDescent="0.25">
      <c r="A574">
        <v>573</v>
      </c>
      <c r="B574" s="24">
        <f>COUNTIFS(DetailsTable[Flat No.],FlatBasedDetails[[#This Row],[Flat No]],DetailsTable[Positive Date],"&lt;&gt;")</f>
        <v>0</v>
      </c>
      <c r="C574">
        <f>COUNTIFS(DetailsTable[Flat No.],FlatBasedDetails[[#This Row],[Flat No]],DetailsTable[Recovered Date],"&lt;&gt;")</f>
        <v>0</v>
      </c>
      <c r="D574">
        <f>COUNTIFS(DetailsTable[Flat No.],FlatBasedDetails[[#This Row],[Flat No]],DetailsTable[Deceased Date],"&lt;&gt;")</f>
        <v>0</v>
      </c>
      <c r="E574" s="1">
        <f>FlatBasedDetails[[#This Row],[Total Cases Reported]]-FlatBasedDetails[[#This Row],[Recovered Cases]]-FlatBasedDetails[[#This Row],[Deceased Cases]]</f>
        <v>0</v>
      </c>
    </row>
    <row r="575" spans="1:5" x14ac:dyDescent="0.25">
      <c r="A575">
        <v>574</v>
      </c>
      <c r="B575" s="24">
        <f>COUNTIFS(DetailsTable[Flat No.],FlatBasedDetails[[#This Row],[Flat No]],DetailsTable[Positive Date],"&lt;&gt;")</f>
        <v>0</v>
      </c>
      <c r="C575">
        <f>COUNTIFS(DetailsTable[Flat No.],FlatBasedDetails[[#This Row],[Flat No]],DetailsTable[Recovered Date],"&lt;&gt;")</f>
        <v>0</v>
      </c>
      <c r="D575">
        <f>COUNTIFS(DetailsTable[Flat No.],FlatBasedDetails[[#This Row],[Flat No]],DetailsTable[Deceased Date],"&lt;&gt;")</f>
        <v>0</v>
      </c>
      <c r="E575" s="1">
        <f>FlatBasedDetails[[#This Row],[Total Cases Reported]]-FlatBasedDetails[[#This Row],[Recovered Cases]]-FlatBasedDetails[[#This Row],[Deceased Cases]]</f>
        <v>0</v>
      </c>
    </row>
    <row r="576" spans="1:5" x14ac:dyDescent="0.25">
      <c r="A576">
        <v>575</v>
      </c>
      <c r="B576" s="24">
        <f>COUNTIFS(DetailsTable[Flat No.],FlatBasedDetails[[#This Row],[Flat No]],DetailsTable[Positive Date],"&lt;&gt;")</f>
        <v>0</v>
      </c>
      <c r="C576">
        <f>COUNTIFS(DetailsTable[Flat No.],FlatBasedDetails[[#This Row],[Flat No]],DetailsTable[Recovered Date],"&lt;&gt;")</f>
        <v>0</v>
      </c>
      <c r="D576">
        <f>COUNTIFS(DetailsTable[Flat No.],FlatBasedDetails[[#This Row],[Flat No]],DetailsTable[Deceased Date],"&lt;&gt;")</f>
        <v>0</v>
      </c>
      <c r="E576" s="1">
        <f>FlatBasedDetails[[#This Row],[Total Cases Reported]]-FlatBasedDetails[[#This Row],[Recovered Cases]]-FlatBasedDetails[[#This Row],[Deceased Cases]]</f>
        <v>0</v>
      </c>
    </row>
    <row r="577" spans="1:5" x14ac:dyDescent="0.25">
      <c r="A577">
        <v>576</v>
      </c>
      <c r="B577" s="24">
        <f>COUNTIFS(DetailsTable[Flat No.],FlatBasedDetails[[#This Row],[Flat No]],DetailsTable[Positive Date],"&lt;&gt;")</f>
        <v>0</v>
      </c>
      <c r="C577">
        <f>COUNTIFS(DetailsTable[Flat No.],FlatBasedDetails[[#This Row],[Flat No]],DetailsTable[Recovered Date],"&lt;&gt;")</f>
        <v>0</v>
      </c>
      <c r="D577">
        <f>COUNTIFS(DetailsTable[Flat No.],FlatBasedDetails[[#This Row],[Flat No]],DetailsTable[Deceased Date],"&lt;&gt;")</f>
        <v>0</v>
      </c>
      <c r="E577" s="1">
        <f>FlatBasedDetails[[#This Row],[Total Cases Reported]]-FlatBasedDetails[[#This Row],[Recovered Cases]]-FlatBasedDetails[[#This Row],[Deceased Cases]]</f>
        <v>0</v>
      </c>
    </row>
    <row r="578" spans="1:5" x14ac:dyDescent="0.25">
      <c r="A578">
        <v>577</v>
      </c>
      <c r="B578" s="24">
        <f>COUNTIFS(DetailsTable[Flat No.],FlatBasedDetails[[#This Row],[Flat No]],DetailsTable[Positive Date],"&lt;&gt;")</f>
        <v>0</v>
      </c>
      <c r="C578">
        <f>COUNTIFS(DetailsTable[Flat No.],FlatBasedDetails[[#This Row],[Flat No]],DetailsTable[Recovered Date],"&lt;&gt;")</f>
        <v>0</v>
      </c>
      <c r="D578">
        <f>COUNTIFS(DetailsTable[Flat No.],FlatBasedDetails[[#This Row],[Flat No]],DetailsTable[Deceased Date],"&lt;&gt;")</f>
        <v>0</v>
      </c>
      <c r="E578" s="1">
        <f>FlatBasedDetails[[#This Row],[Total Cases Reported]]-FlatBasedDetails[[#This Row],[Recovered Cases]]-FlatBasedDetails[[#This Row],[Deceased Cases]]</f>
        <v>0</v>
      </c>
    </row>
    <row r="579" spans="1:5" x14ac:dyDescent="0.25">
      <c r="A579">
        <v>578</v>
      </c>
      <c r="B579" s="24">
        <f>COUNTIFS(DetailsTable[Flat No.],FlatBasedDetails[[#This Row],[Flat No]],DetailsTable[Positive Date],"&lt;&gt;")</f>
        <v>0</v>
      </c>
      <c r="C579">
        <f>COUNTIFS(DetailsTable[Flat No.],FlatBasedDetails[[#This Row],[Flat No]],DetailsTable[Recovered Date],"&lt;&gt;")</f>
        <v>0</v>
      </c>
      <c r="D579">
        <f>COUNTIFS(DetailsTable[Flat No.],FlatBasedDetails[[#This Row],[Flat No]],DetailsTable[Deceased Date],"&lt;&gt;")</f>
        <v>0</v>
      </c>
      <c r="E579" s="1">
        <f>FlatBasedDetails[[#This Row],[Total Cases Reported]]-FlatBasedDetails[[#This Row],[Recovered Cases]]-FlatBasedDetails[[#This Row],[Deceased Cases]]</f>
        <v>0</v>
      </c>
    </row>
    <row r="580" spans="1:5" x14ac:dyDescent="0.25">
      <c r="A580">
        <v>579</v>
      </c>
      <c r="B580" s="24">
        <f>COUNTIFS(DetailsTable[Flat No.],FlatBasedDetails[[#This Row],[Flat No]],DetailsTable[Positive Date],"&lt;&gt;")</f>
        <v>0</v>
      </c>
      <c r="C580">
        <f>COUNTIFS(DetailsTable[Flat No.],FlatBasedDetails[[#This Row],[Flat No]],DetailsTable[Recovered Date],"&lt;&gt;")</f>
        <v>0</v>
      </c>
      <c r="D580">
        <f>COUNTIFS(DetailsTable[Flat No.],FlatBasedDetails[[#This Row],[Flat No]],DetailsTable[Deceased Date],"&lt;&gt;")</f>
        <v>0</v>
      </c>
      <c r="E580" s="1">
        <f>FlatBasedDetails[[#This Row],[Total Cases Reported]]-FlatBasedDetails[[#This Row],[Recovered Cases]]-FlatBasedDetails[[#This Row],[Deceased Cases]]</f>
        <v>0</v>
      </c>
    </row>
    <row r="581" spans="1:5" x14ac:dyDescent="0.25">
      <c r="A581">
        <v>580</v>
      </c>
      <c r="B581" s="24">
        <f>COUNTIFS(DetailsTable[Flat No.],FlatBasedDetails[[#This Row],[Flat No]],DetailsTable[Positive Date],"&lt;&gt;")</f>
        <v>0</v>
      </c>
      <c r="C581">
        <f>COUNTIFS(DetailsTable[Flat No.],FlatBasedDetails[[#This Row],[Flat No]],DetailsTable[Recovered Date],"&lt;&gt;")</f>
        <v>0</v>
      </c>
      <c r="D581">
        <f>COUNTIFS(DetailsTable[Flat No.],FlatBasedDetails[[#This Row],[Flat No]],DetailsTable[Deceased Date],"&lt;&gt;")</f>
        <v>0</v>
      </c>
      <c r="E581" s="1">
        <f>FlatBasedDetails[[#This Row],[Total Cases Reported]]-FlatBasedDetails[[#This Row],[Recovered Cases]]-FlatBasedDetails[[#This Row],[Deceased Cases]]</f>
        <v>0</v>
      </c>
    </row>
    <row r="582" spans="1:5" x14ac:dyDescent="0.25">
      <c r="A582">
        <v>581</v>
      </c>
      <c r="B582" s="24">
        <f>COUNTIFS(DetailsTable[Flat No.],FlatBasedDetails[[#This Row],[Flat No]],DetailsTable[Positive Date],"&lt;&gt;")</f>
        <v>0</v>
      </c>
      <c r="C582">
        <f>COUNTIFS(DetailsTable[Flat No.],FlatBasedDetails[[#This Row],[Flat No]],DetailsTable[Recovered Date],"&lt;&gt;")</f>
        <v>0</v>
      </c>
      <c r="D582">
        <f>COUNTIFS(DetailsTable[Flat No.],FlatBasedDetails[[#This Row],[Flat No]],DetailsTable[Deceased Date],"&lt;&gt;")</f>
        <v>0</v>
      </c>
      <c r="E582" s="1">
        <f>FlatBasedDetails[[#This Row],[Total Cases Reported]]-FlatBasedDetails[[#This Row],[Recovered Cases]]-FlatBasedDetails[[#This Row],[Deceased Cases]]</f>
        <v>0</v>
      </c>
    </row>
    <row r="583" spans="1:5" x14ac:dyDescent="0.25">
      <c r="A583">
        <v>582</v>
      </c>
      <c r="B583" s="24">
        <f>COUNTIFS(DetailsTable[Flat No.],FlatBasedDetails[[#This Row],[Flat No]],DetailsTable[Positive Date],"&lt;&gt;")</f>
        <v>0</v>
      </c>
      <c r="C583">
        <f>COUNTIFS(DetailsTable[Flat No.],FlatBasedDetails[[#This Row],[Flat No]],DetailsTable[Recovered Date],"&lt;&gt;")</f>
        <v>0</v>
      </c>
      <c r="D583">
        <f>COUNTIFS(DetailsTable[Flat No.],FlatBasedDetails[[#This Row],[Flat No]],DetailsTable[Deceased Date],"&lt;&gt;")</f>
        <v>0</v>
      </c>
      <c r="E583" s="1">
        <f>FlatBasedDetails[[#This Row],[Total Cases Reported]]-FlatBasedDetails[[#This Row],[Recovered Cases]]-FlatBasedDetails[[#This Row],[Deceased Cases]]</f>
        <v>0</v>
      </c>
    </row>
    <row r="584" spans="1:5" x14ac:dyDescent="0.25">
      <c r="A584">
        <v>583</v>
      </c>
      <c r="B584" s="24">
        <f>COUNTIFS(DetailsTable[Flat No.],FlatBasedDetails[[#This Row],[Flat No]],DetailsTable[Positive Date],"&lt;&gt;")</f>
        <v>0</v>
      </c>
      <c r="C584">
        <f>COUNTIFS(DetailsTable[Flat No.],FlatBasedDetails[[#This Row],[Flat No]],DetailsTable[Recovered Date],"&lt;&gt;")</f>
        <v>0</v>
      </c>
      <c r="D584">
        <f>COUNTIFS(DetailsTable[Flat No.],FlatBasedDetails[[#This Row],[Flat No]],DetailsTable[Deceased Date],"&lt;&gt;")</f>
        <v>0</v>
      </c>
      <c r="E584" s="1">
        <f>FlatBasedDetails[[#This Row],[Total Cases Reported]]-FlatBasedDetails[[#This Row],[Recovered Cases]]-FlatBasedDetails[[#This Row],[Deceased Cases]]</f>
        <v>0</v>
      </c>
    </row>
    <row r="585" spans="1:5" x14ac:dyDescent="0.25">
      <c r="A585">
        <v>584</v>
      </c>
      <c r="B585" s="24">
        <f>COUNTIFS(DetailsTable[Flat No.],FlatBasedDetails[[#This Row],[Flat No]],DetailsTable[Positive Date],"&lt;&gt;")</f>
        <v>0</v>
      </c>
      <c r="C585">
        <f>COUNTIFS(DetailsTable[Flat No.],FlatBasedDetails[[#This Row],[Flat No]],DetailsTable[Recovered Date],"&lt;&gt;")</f>
        <v>0</v>
      </c>
      <c r="D585">
        <f>COUNTIFS(DetailsTable[Flat No.],FlatBasedDetails[[#This Row],[Flat No]],DetailsTable[Deceased Date],"&lt;&gt;")</f>
        <v>0</v>
      </c>
      <c r="E585" s="1">
        <f>FlatBasedDetails[[#This Row],[Total Cases Reported]]-FlatBasedDetails[[#This Row],[Recovered Cases]]-FlatBasedDetails[[#This Row],[Deceased Cases]]</f>
        <v>0</v>
      </c>
    </row>
    <row r="586" spans="1:5" x14ac:dyDescent="0.25">
      <c r="A586">
        <v>585</v>
      </c>
      <c r="B586" s="24">
        <f>COUNTIFS(DetailsTable[Flat No.],FlatBasedDetails[[#This Row],[Flat No]],DetailsTable[Positive Date],"&lt;&gt;")</f>
        <v>0</v>
      </c>
      <c r="C586">
        <f>COUNTIFS(DetailsTable[Flat No.],FlatBasedDetails[[#This Row],[Flat No]],DetailsTable[Recovered Date],"&lt;&gt;")</f>
        <v>0</v>
      </c>
      <c r="D586">
        <f>COUNTIFS(DetailsTable[Flat No.],FlatBasedDetails[[#This Row],[Flat No]],DetailsTable[Deceased Date],"&lt;&gt;")</f>
        <v>0</v>
      </c>
      <c r="E586" s="1">
        <f>FlatBasedDetails[[#This Row],[Total Cases Reported]]-FlatBasedDetails[[#This Row],[Recovered Cases]]-FlatBasedDetails[[#This Row],[Deceased Cases]]</f>
        <v>0</v>
      </c>
    </row>
    <row r="587" spans="1:5" x14ac:dyDescent="0.25">
      <c r="A587">
        <v>586</v>
      </c>
      <c r="B587" s="24">
        <f>COUNTIFS(DetailsTable[Flat No.],FlatBasedDetails[[#This Row],[Flat No]],DetailsTable[Positive Date],"&lt;&gt;")</f>
        <v>0</v>
      </c>
      <c r="C587">
        <f>COUNTIFS(DetailsTable[Flat No.],FlatBasedDetails[[#This Row],[Flat No]],DetailsTable[Recovered Date],"&lt;&gt;")</f>
        <v>0</v>
      </c>
      <c r="D587">
        <f>COUNTIFS(DetailsTable[Flat No.],FlatBasedDetails[[#This Row],[Flat No]],DetailsTable[Deceased Date],"&lt;&gt;")</f>
        <v>0</v>
      </c>
      <c r="E587" s="1">
        <f>FlatBasedDetails[[#This Row],[Total Cases Reported]]-FlatBasedDetails[[#This Row],[Recovered Cases]]-FlatBasedDetails[[#This Row],[Deceased Cases]]</f>
        <v>0</v>
      </c>
    </row>
    <row r="588" spans="1:5" x14ac:dyDescent="0.25">
      <c r="A588">
        <v>587</v>
      </c>
      <c r="B588" s="24">
        <f>COUNTIFS(DetailsTable[Flat No.],FlatBasedDetails[[#This Row],[Flat No]],DetailsTable[Positive Date],"&lt;&gt;")</f>
        <v>0</v>
      </c>
      <c r="C588">
        <f>COUNTIFS(DetailsTable[Flat No.],FlatBasedDetails[[#This Row],[Flat No]],DetailsTable[Recovered Date],"&lt;&gt;")</f>
        <v>0</v>
      </c>
      <c r="D588">
        <f>COUNTIFS(DetailsTable[Flat No.],FlatBasedDetails[[#This Row],[Flat No]],DetailsTable[Deceased Date],"&lt;&gt;")</f>
        <v>0</v>
      </c>
      <c r="E588" s="1">
        <f>FlatBasedDetails[[#This Row],[Total Cases Reported]]-FlatBasedDetails[[#This Row],[Recovered Cases]]-FlatBasedDetails[[#This Row],[Deceased Cases]]</f>
        <v>0</v>
      </c>
    </row>
    <row r="589" spans="1:5" x14ac:dyDescent="0.25">
      <c r="A589">
        <v>588</v>
      </c>
      <c r="B589" s="24">
        <f>COUNTIFS(DetailsTable[Flat No.],FlatBasedDetails[[#This Row],[Flat No]],DetailsTable[Positive Date],"&lt;&gt;")</f>
        <v>0</v>
      </c>
      <c r="C589">
        <f>COUNTIFS(DetailsTable[Flat No.],FlatBasedDetails[[#This Row],[Flat No]],DetailsTable[Recovered Date],"&lt;&gt;")</f>
        <v>0</v>
      </c>
      <c r="D589">
        <f>COUNTIFS(DetailsTable[Flat No.],FlatBasedDetails[[#This Row],[Flat No]],DetailsTable[Deceased Date],"&lt;&gt;")</f>
        <v>0</v>
      </c>
      <c r="E589" s="1">
        <f>FlatBasedDetails[[#This Row],[Total Cases Reported]]-FlatBasedDetails[[#This Row],[Recovered Cases]]-FlatBasedDetails[[#This Row],[Deceased Cases]]</f>
        <v>0</v>
      </c>
    </row>
    <row r="590" spans="1:5" x14ac:dyDescent="0.25">
      <c r="A590">
        <v>589</v>
      </c>
      <c r="B590" s="24">
        <f>COUNTIFS(DetailsTable[Flat No.],FlatBasedDetails[[#This Row],[Flat No]],DetailsTable[Positive Date],"&lt;&gt;")</f>
        <v>0</v>
      </c>
      <c r="C590">
        <f>COUNTIFS(DetailsTable[Flat No.],FlatBasedDetails[[#This Row],[Flat No]],DetailsTable[Recovered Date],"&lt;&gt;")</f>
        <v>0</v>
      </c>
      <c r="D590">
        <f>COUNTIFS(DetailsTable[Flat No.],FlatBasedDetails[[#This Row],[Flat No]],DetailsTable[Deceased Date],"&lt;&gt;")</f>
        <v>0</v>
      </c>
      <c r="E590" s="1">
        <f>FlatBasedDetails[[#This Row],[Total Cases Reported]]-FlatBasedDetails[[#This Row],[Recovered Cases]]-FlatBasedDetails[[#This Row],[Deceased Cases]]</f>
        <v>0</v>
      </c>
    </row>
    <row r="591" spans="1:5" x14ac:dyDescent="0.25">
      <c r="A591">
        <v>590</v>
      </c>
      <c r="B591" s="24">
        <f>COUNTIFS(DetailsTable[Flat No.],FlatBasedDetails[[#This Row],[Flat No]],DetailsTable[Positive Date],"&lt;&gt;")</f>
        <v>0</v>
      </c>
      <c r="C591">
        <f>COUNTIFS(DetailsTable[Flat No.],FlatBasedDetails[[#This Row],[Flat No]],DetailsTable[Recovered Date],"&lt;&gt;")</f>
        <v>0</v>
      </c>
      <c r="D591">
        <f>COUNTIFS(DetailsTable[Flat No.],FlatBasedDetails[[#This Row],[Flat No]],DetailsTable[Deceased Date],"&lt;&gt;")</f>
        <v>0</v>
      </c>
      <c r="E591" s="1">
        <f>FlatBasedDetails[[#This Row],[Total Cases Reported]]-FlatBasedDetails[[#This Row],[Recovered Cases]]-FlatBasedDetails[[#This Row],[Deceased Cases]]</f>
        <v>0</v>
      </c>
    </row>
    <row r="592" spans="1:5" x14ac:dyDescent="0.25">
      <c r="A592">
        <v>591</v>
      </c>
      <c r="B592" s="24">
        <f>COUNTIFS(DetailsTable[Flat No.],FlatBasedDetails[[#This Row],[Flat No]],DetailsTable[Positive Date],"&lt;&gt;")</f>
        <v>0</v>
      </c>
      <c r="C592">
        <f>COUNTIFS(DetailsTable[Flat No.],FlatBasedDetails[[#This Row],[Flat No]],DetailsTable[Recovered Date],"&lt;&gt;")</f>
        <v>0</v>
      </c>
      <c r="D592">
        <f>COUNTIFS(DetailsTable[Flat No.],FlatBasedDetails[[#This Row],[Flat No]],DetailsTable[Deceased Date],"&lt;&gt;")</f>
        <v>0</v>
      </c>
      <c r="E592" s="1">
        <f>FlatBasedDetails[[#This Row],[Total Cases Reported]]-FlatBasedDetails[[#This Row],[Recovered Cases]]-FlatBasedDetails[[#This Row],[Deceased Cases]]</f>
        <v>0</v>
      </c>
    </row>
    <row r="593" spans="1:5" x14ac:dyDescent="0.25">
      <c r="A593">
        <v>592</v>
      </c>
      <c r="B593" s="24">
        <f>COUNTIFS(DetailsTable[Flat No.],FlatBasedDetails[[#This Row],[Flat No]],DetailsTable[Positive Date],"&lt;&gt;")</f>
        <v>0</v>
      </c>
      <c r="C593">
        <f>COUNTIFS(DetailsTable[Flat No.],FlatBasedDetails[[#This Row],[Flat No]],DetailsTable[Recovered Date],"&lt;&gt;")</f>
        <v>0</v>
      </c>
      <c r="D593">
        <f>COUNTIFS(DetailsTable[Flat No.],FlatBasedDetails[[#This Row],[Flat No]],DetailsTable[Deceased Date],"&lt;&gt;")</f>
        <v>0</v>
      </c>
      <c r="E593" s="1">
        <f>FlatBasedDetails[[#This Row],[Total Cases Reported]]-FlatBasedDetails[[#This Row],[Recovered Cases]]-FlatBasedDetails[[#This Row],[Deceased Cases]]</f>
        <v>0</v>
      </c>
    </row>
    <row r="594" spans="1:5" x14ac:dyDescent="0.25">
      <c r="A594">
        <v>593</v>
      </c>
      <c r="B594" s="24">
        <f>COUNTIFS(DetailsTable[Flat No.],FlatBasedDetails[[#This Row],[Flat No]],DetailsTable[Positive Date],"&lt;&gt;")</f>
        <v>0</v>
      </c>
      <c r="C594">
        <f>COUNTIFS(DetailsTable[Flat No.],FlatBasedDetails[[#This Row],[Flat No]],DetailsTable[Recovered Date],"&lt;&gt;")</f>
        <v>0</v>
      </c>
      <c r="D594">
        <f>COUNTIFS(DetailsTable[Flat No.],FlatBasedDetails[[#This Row],[Flat No]],DetailsTable[Deceased Date],"&lt;&gt;")</f>
        <v>0</v>
      </c>
      <c r="E594" s="1">
        <f>FlatBasedDetails[[#This Row],[Total Cases Reported]]-FlatBasedDetails[[#This Row],[Recovered Cases]]-FlatBasedDetails[[#This Row],[Deceased Cases]]</f>
        <v>0</v>
      </c>
    </row>
    <row r="595" spans="1:5" x14ac:dyDescent="0.25">
      <c r="A595">
        <v>594</v>
      </c>
      <c r="B595" s="24">
        <f>COUNTIFS(DetailsTable[Flat No.],FlatBasedDetails[[#This Row],[Flat No]],DetailsTable[Positive Date],"&lt;&gt;")</f>
        <v>0</v>
      </c>
      <c r="C595">
        <f>COUNTIFS(DetailsTable[Flat No.],FlatBasedDetails[[#This Row],[Flat No]],DetailsTable[Recovered Date],"&lt;&gt;")</f>
        <v>0</v>
      </c>
      <c r="D595">
        <f>COUNTIFS(DetailsTable[Flat No.],FlatBasedDetails[[#This Row],[Flat No]],DetailsTable[Deceased Date],"&lt;&gt;")</f>
        <v>0</v>
      </c>
      <c r="E595" s="1">
        <f>FlatBasedDetails[[#This Row],[Total Cases Reported]]-FlatBasedDetails[[#This Row],[Recovered Cases]]-FlatBasedDetails[[#This Row],[Deceased Cases]]</f>
        <v>0</v>
      </c>
    </row>
    <row r="596" spans="1:5" x14ac:dyDescent="0.25">
      <c r="A596">
        <v>595</v>
      </c>
      <c r="B596" s="24">
        <f>COUNTIFS(DetailsTable[Flat No.],FlatBasedDetails[[#This Row],[Flat No]],DetailsTable[Positive Date],"&lt;&gt;")</f>
        <v>0</v>
      </c>
      <c r="C596">
        <f>COUNTIFS(DetailsTable[Flat No.],FlatBasedDetails[[#This Row],[Flat No]],DetailsTable[Recovered Date],"&lt;&gt;")</f>
        <v>0</v>
      </c>
      <c r="D596">
        <f>COUNTIFS(DetailsTable[Flat No.],FlatBasedDetails[[#This Row],[Flat No]],DetailsTable[Deceased Date],"&lt;&gt;")</f>
        <v>0</v>
      </c>
      <c r="E596" s="1">
        <f>FlatBasedDetails[[#This Row],[Total Cases Reported]]-FlatBasedDetails[[#This Row],[Recovered Cases]]-FlatBasedDetails[[#This Row],[Deceased Cases]]</f>
        <v>0</v>
      </c>
    </row>
    <row r="597" spans="1:5" x14ac:dyDescent="0.25">
      <c r="A597">
        <v>596</v>
      </c>
      <c r="B597" s="24">
        <f>COUNTIFS(DetailsTable[Flat No.],FlatBasedDetails[[#This Row],[Flat No]],DetailsTable[Positive Date],"&lt;&gt;")</f>
        <v>0</v>
      </c>
      <c r="C597">
        <f>COUNTIFS(DetailsTable[Flat No.],FlatBasedDetails[[#This Row],[Flat No]],DetailsTable[Recovered Date],"&lt;&gt;")</f>
        <v>0</v>
      </c>
      <c r="D597">
        <f>COUNTIFS(DetailsTable[Flat No.],FlatBasedDetails[[#This Row],[Flat No]],DetailsTable[Deceased Date],"&lt;&gt;")</f>
        <v>0</v>
      </c>
      <c r="E597" s="1">
        <f>FlatBasedDetails[[#This Row],[Total Cases Reported]]-FlatBasedDetails[[#This Row],[Recovered Cases]]-FlatBasedDetails[[#This Row],[Deceased Cases]]</f>
        <v>0</v>
      </c>
    </row>
    <row r="598" spans="1:5" x14ac:dyDescent="0.25">
      <c r="A598">
        <v>597</v>
      </c>
      <c r="B598" s="24">
        <f>COUNTIFS(DetailsTable[Flat No.],FlatBasedDetails[[#This Row],[Flat No]],DetailsTable[Positive Date],"&lt;&gt;")</f>
        <v>0</v>
      </c>
      <c r="C598">
        <f>COUNTIFS(DetailsTable[Flat No.],FlatBasedDetails[[#This Row],[Flat No]],DetailsTable[Recovered Date],"&lt;&gt;")</f>
        <v>0</v>
      </c>
      <c r="D598">
        <f>COUNTIFS(DetailsTable[Flat No.],FlatBasedDetails[[#This Row],[Flat No]],DetailsTable[Deceased Date],"&lt;&gt;")</f>
        <v>0</v>
      </c>
      <c r="E598" s="1">
        <f>FlatBasedDetails[[#This Row],[Total Cases Reported]]-FlatBasedDetails[[#This Row],[Recovered Cases]]-FlatBasedDetails[[#This Row],[Deceased Cases]]</f>
        <v>0</v>
      </c>
    </row>
    <row r="599" spans="1:5" x14ac:dyDescent="0.25">
      <c r="A599">
        <v>598</v>
      </c>
      <c r="B599" s="24">
        <f>COUNTIFS(DetailsTable[Flat No.],FlatBasedDetails[[#This Row],[Flat No]],DetailsTable[Positive Date],"&lt;&gt;")</f>
        <v>0</v>
      </c>
      <c r="C599">
        <f>COUNTIFS(DetailsTable[Flat No.],FlatBasedDetails[[#This Row],[Flat No]],DetailsTable[Recovered Date],"&lt;&gt;")</f>
        <v>0</v>
      </c>
      <c r="D599">
        <f>COUNTIFS(DetailsTable[Flat No.],FlatBasedDetails[[#This Row],[Flat No]],DetailsTable[Deceased Date],"&lt;&gt;")</f>
        <v>0</v>
      </c>
      <c r="E599" s="1">
        <f>FlatBasedDetails[[#This Row],[Total Cases Reported]]-FlatBasedDetails[[#This Row],[Recovered Cases]]-FlatBasedDetails[[#This Row],[Deceased Cases]]</f>
        <v>0</v>
      </c>
    </row>
    <row r="600" spans="1:5" x14ac:dyDescent="0.25">
      <c r="A600">
        <v>599</v>
      </c>
      <c r="B600" s="24">
        <f>COUNTIFS(DetailsTable[Flat No.],FlatBasedDetails[[#This Row],[Flat No]],DetailsTable[Positive Date],"&lt;&gt;")</f>
        <v>0</v>
      </c>
      <c r="C600">
        <f>COUNTIFS(DetailsTable[Flat No.],FlatBasedDetails[[#This Row],[Flat No]],DetailsTable[Recovered Date],"&lt;&gt;")</f>
        <v>0</v>
      </c>
      <c r="D600">
        <f>COUNTIFS(DetailsTable[Flat No.],FlatBasedDetails[[#This Row],[Flat No]],DetailsTable[Deceased Date],"&lt;&gt;")</f>
        <v>0</v>
      </c>
      <c r="E600" s="1">
        <f>FlatBasedDetails[[#This Row],[Total Cases Reported]]-FlatBasedDetails[[#This Row],[Recovered Cases]]-FlatBasedDetails[[#This Row],[Deceased Cases]]</f>
        <v>0</v>
      </c>
    </row>
    <row r="601" spans="1:5" x14ac:dyDescent="0.25">
      <c r="A601">
        <v>600</v>
      </c>
      <c r="B601" s="24">
        <f>COUNTIFS(DetailsTable[Flat No.],FlatBasedDetails[[#This Row],[Flat No]],DetailsTable[Positive Date],"&lt;&gt;")</f>
        <v>0</v>
      </c>
      <c r="C601">
        <f>COUNTIFS(DetailsTable[Flat No.],FlatBasedDetails[[#This Row],[Flat No]],DetailsTable[Recovered Date],"&lt;&gt;")</f>
        <v>0</v>
      </c>
      <c r="D601">
        <f>COUNTIFS(DetailsTable[Flat No.],FlatBasedDetails[[#This Row],[Flat No]],DetailsTable[Deceased Date],"&lt;&gt;")</f>
        <v>0</v>
      </c>
      <c r="E601" s="1">
        <f>FlatBasedDetails[[#This Row],[Total Cases Reported]]-FlatBasedDetails[[#This Row],[Recovered Cases]]-FlatBasedDetails[[#This Row],[Deceased Cases]]</f>
        <v>0</v>
      </c>
    </row>
    <row r="602" spans="1:5" x14ac:dyDescent="0.25">
      <c r="A602">
        <v>601</v>
      </c>
      <c r="B602" s="24">
        <f>COUNTIFS(DetailsTable[Flat No.],FlatBasedDetails[[#This Row],[Flat No]],DetailsTable[Positive Date],"&lt;&gt;")</f>
        <v>0</v>
      </c>
      <c r="C602">
        <f>COUNTIFS(DetailsTable[Flat No.],FlatBasedDetails[[#This Row],[Flat No]],DetailsTable[Recovered Date],"&lt;&gt;")</f>
        <v>0</v>
      </c>
      <c r="D602">
        <f>COUNTIFS(DetailsTable[Flat No.],FlatBasedDetails[[#This Row],[Flat No]],DetailsTable[Deceased Date],"&lt;&gt;")</f>
        <v>0</v>
      </c>
      <c r="E602" s="1">
        <f>FlatBasedDetails[[#This Row],[Total Cases Reported]]-FlatBasedDetails[[#This Row],[Recovered Cases]]-FlatBasedDetails[[#This Row],[Deceased Cases]]</f>
        <v>0</v>
      </c>
    </row>
    <row r="603" spans="1:5" x14ac:dyDescent="0.25">
      <c r="A603">
        <v>602</v>
      </c>
      <c r="B603" s="24">
        <f>COUNTIFS(DetailsTable[Flat No.],FlatBasedDetails[[#This Row],[Flat No]],DetailsTable[Positive Date],"&lt;&gt;")</f>
        <v>0</v>
      </c>
      <c r="C603">
        <f>COUNTIFS(DetailsTable[Flat No.],FlatBasedDetails[[#This Row],[Flat No]],DetailsTable[Recovered Date],"&lt;&gt;")</f>
        <v>0</v>
      </c>
      <c r="D603">
        <f>COUNTIFS(DetailsTable[Flat No.],FlatBasedDetails[[#This Row],[Flat No]],DetailsTable[Deceased Date],"&lt;&gt;")</f>
        <v>0</v>
      </c>
      <c r="E603" s="1">
        <f>FlatBasedDetails[[#This Row],[Total Cases Reported]]-FlatBasedDetails[[#This Row],[Recovered Cases]]-FlatBasedDetails[[#This Row],[Deceased Cases]]</f>
        <v>0</v>
      </c>
    </row>
    <row r="604" spans="1:5" x14ac:dyDescent="0.25">
      <c r="A604">
        <v>603</v>
      </c>
      <c r="B604" s="24">
        <f>COUNTIFS(DetailsTable[Flat No.],FlatBasedDetails[[#This Row],[Flat No]],DetailsTable[Positive Date],"&lt;&gt;")</f>
        <v>0</v>
      </c>
      <c r="C604">
        <f>COUNTIFS(DetailsTable[Flat No.],FlatBasedDetails[[#This Row],[Flat No]],DetailsTable[Recovered Date],"&lt;&gt;")</f>
        <v>0</v>
      </c>
      <c r="D604">
        <f>COUNTIFS(DetailsTable[Flat No.],FlatBasedDetails[[#This Row],[Flat No]],DetailsTable[Deceased Date],"&lt;&gt;")</f>
        <v>0</v>
      </c>
      <c r="E604" s="1">
        <f>FlatBasedDetails[[#This Row],[Total Cases Reported]]-FlatBasedDetails[[#This Row],[Recovered Cases]]-FlatBasedDetails[[#This Row],[Deceased Cases]]</f>
        <v>0</v>
      </c>
    </row>
    <row r="605" spans="1:5" x14ac:dyDescent="0.25">
      <c r="A605">
        <v>604</v>
      </c>
      <c r="B605" s="24">
        <f>COUNTIFS(DetailsTable[Flat No.],FlatBasedDetails[[#This Row],[Flat No]],DetailsTable[Positive Date],"&lt;&gt;")</f>
        <v>0</v>
      </c>
      <c r="C605">
        <f>COUNTIFS(DetailsTable[Flat No.],FlatBasedDetails[[#This Row],[Flat No]],DetailsTable[Recovered Date],"&lt;&gt;")</f>
        <v>0</v>
      </c>
      <c r="D605">
        <f>COUNTIFS(DetailsTable[Flat No.],FlatBasedDetails[[#This Row],[Flat No]],DetailsTable[Deceased Date],"&lt;&gt;")</f>
        <v>0</v>
      </c>
      <c r="E605" s="1">
        <f>FlatBasedDetails[[#This Row],[Total Cases Reported]]-FlatBasedDetails[[#This Row],[Recovered Cases]]-FlatBasedDetails[[#This Row],[Deceased Cases]]</f>
        <v>0</v>
      </c>
    </row>
    <row r="606" spans="1:5" x14ac:dyDescent="0.25">
      <c r="A606">
        <v>605</v>
      </c>
      <c r="B606" s="24">
        <f>COUNTIFS(DetailsTable[Flat No.],FlatBasedDetails[[#This Row],[Flat No]],DetailsTable[Positive Date],"&lt;&gt;")</f>
        <v>0</v>
      </c>
      <c r="C606">
        <f>COUNTIFS(DetailsTable[Flat No.],FlatBasedDetails[[#This Row],[Flat No]],DetailsTable[Recovered Date],"&lt;&gt;")</f>
        <v>0</v>
      </c>
      <c r="D606">
        <f>COUNTIFS(DetailsTable[Flat No.],FlatBasedDetails[[#This Row],[Flat No]],DetailsTable[Deceased Date],"&lt;&gt;")</f>
        <v>0</v>
      </c>
      <c r="E606" s="1">
        <f>FlatBasedDetails[[#This Row],[Total Cases Reported]]-FlatBasedDetails[[#This Row],[Recovered Cases]]-FlatBasedDetails[[#This Row],[Deceased Cases]]</f>
        <v>0</v>
      </c>
    </row>
    <row r="607" spans="1:5" x14ac:dyDescent="0.25">
      <c r="A607">
        <v>606</v>
      </c>
      <c r="B607" s="24">
        <f>COUNTIFS(DetailsTable[Flat No.],FlatBasedDetails[[#This Row],[Flat No]],DetailsTable[Positive Date],"&lt;&gt;")</f>
        <v>0</v>
      </c>
      <c r="C607">
        <f>COUNTIFS(DetailsTable[Flat No.],FlatBasedDetails[[#This Row],[Flat No]],DetailsTable[Recovered Date],"&lt;&gt;")</f>
        <v>0</v>
      </c>
      <c r="D607">
        <f>COUNTIFS(DetailsTable[Flat No.],FlatBasedDetails[[#This Row],[Flat No]],DetailsTable[Deceased Date],"&lt;&gt;")</f>
        <v>0</v>
      </c>
      <c r="E607" s="1">
        <f>FlatBasedDetails[[#This Row],[Total Cases Reported]]-FlatBasedDetails[[#This Row],[Recovered Cases]]-FlatBasedDetails[[#This Row],[Deceased Cases]]</f>
        <v>0</v>
      </c>
    </row>
    <row r="608" spans="1:5" x14ac:dyDescent="0.25">
      <c r="A608">
        <v>607</v>
      </c>
      <c r="B608" s="24">
        <f>COUNTIFS(DetailsTable[Flat No.],FlatBasedDetails[[#This Row],[Flat No]],DetailsTable[Positive Date],"&lt;&gt;")</f>
        <v>0</v>
      </c>
      <c r="C608">
        <f>COUNTIFS(DetailsTable[Flat No.],FlatBasedDetails[[#This Row],[Flat No]],DetailsTable[Recovered Date],"&lt;&gt;")</f>
        <v>0</v>
      </c>
      <c r="D608">
        <f>COUNTIFS(DetailsTable[Flat No.],FlatBasedDetails[[#This Row],[Flat No]],DetailsTable[Deceased Date],"&lt;&gt;")</f>
        <v>0</v>
      </c>
      <c r="E608" s="1">
        <f>FlatBasedDetails[[#This Row],[Total Cases Reported]]-FlatBasedDetails[[#This Row],[Recovered Cases]]-FlatBasedDetails[[#This Row],[Deceased Cases]]</f>
        <v>0</v>
      </c>
    </row>
    <row r="609" spans="1:5" x14ac:dyDescent="0.25">
      <c r="A609">
        <v>608</v>
      </c>
      <c r="B609" s="24">
        <f>COUNTIFS(DetailsTable[Flat No.],FlatBasedDetails[[#This Row],[Flat No]],DetailsTable[Positive Date],"&lt;&gt;")</f>
        <v>0</v>
      </c>
      <c r="C609">
        <f>COUNTIFS(DetailsTable[Flat No.],FlatBasedDetails[[#This Row],[Flat No]],DetailsTable[Recovered Date],"&lt;&gt;")</f>
        <v>0</v>
      </c>
      <c r="D609">
        <f>COUNTIFS(DetailsTable[Flat No.],FlatBasedDetails[[#This Row],[Flat No]],DetailsTable[Deceased Date],"&lt;&gt;")</f>
        <v>0</v>
      </c>
      <c r="E609" s="1">
        <f>FlatBasedDetails[[#This Row],[Total Cases Reported]]-FlatBasedDetails[[#This Row],[Recovered Cases]]-FlatBasedDetails[[#This Row],[Deceased Cases]]</f>
        <v>0</v>
      </c>
    </row>
    <row r="610" spans="1:5" x14ac:dyDescent="0.25">
      <c r="A610">
        <v>609</v>
      </c>
      <c r="B610" s="24">
        <f>COUNTIFS(DetailsTable[Flat No.],FlatBasedDetails[[#This Row],[Flat No]],DetailsTable[Positive Date],"&lt;&gt;")</f>
        <v>0</v>
      </c>
      <c r="C610">
        <f>COUNTIFS(DetailsTable[Flat No.],FlatBasedDetails[[#This Row],[Flat No]],DetailsTable[Recovered Date],"&lt;&gt;")</f>
        <v>0</v>
      </c>
      <c r="D610">
        <f>COUNTIFS(DetailsTable[Flat No.],FlatBasedDetails[[#This Row],[Flat No]],DetailsTable[Deceased Date],"&lt;&gt;")</f>
        <v>0</v>
      </c>
      <c r="E610" s="1">
        <f>FlatBasedDetails[[#This Row],[Total Cases Reported]]-FlatBasedDetails[[#This Row],[Recovered Cases]]-FlatBasedDetails[[#This Row],[Deceased Cases]]</f>
        <v>0</v>
      </c>
    </row>
    <row r="611" spans="1:5" x14ac:dyDescent="0.25">
      <c r="A611">
        <v>610</v>
      </c>
      <c r="B611" s="24">
        <f>COUNTIFS(DetailsTable[Flat No.],FlatBasedDetails[[#This Row],[Flat No]],DetailsTable[Positive Date],"&lt;&gt;")</f>
        <v>0</v>
      </c>
      <c r="C611">
        <f>COUNTIFS(DetailsTable[Flat No.],FlatBasedDetails[[#This Row],[Flat No]],DetailsTable[Recovered Date],"&lt;&gt;")</f>
        <v>0</v>
      </c>
      <c r="D611">
        <f>COUNTIFS(DetailsTable[Flat No.],FlatBasedDetails[[#This Row],[Flat No]],DetailsTable[Deceased Date],"&lt;&gt;")</f>
        <v>0</v>
      </c>
      <c r="E611" s="1">
        <f>FlatBasedDetails[[#This Row],[Total Cases Reported]]-FlatBasedDetails[[#This Row],[Recovered Cases]]-FlatBasedDetails[[#This Row],[Deceased Cases]]</f>
        <v>0</v>
      </c>
    </row>
    <row r="612" spans="1:5" x14ac:dyDescent="0.25">
      <c r="A612">
        <v>611</v>
      </c>
      <c r="B612" s="24">
        <f>COUNTIFS(DetailsTable[Flat No.],FlatBasedDetails[[#This Row],[Flat No]],DetailsTable[Positive Date],"&lt;&gt;")</f>
        <v>0</v>
      </c>
      <c r="C612">
        <f>COUNTIFS(DetailsTable[Flat No.],FlatBasedDetails[[#This Row],[Flat No]],DetailsTable[Recovered Date],"&lt;&gt;")</f>
        <v>0</v>
      </c>
      <c r="D612">
        <f>COUNTIFS(DetailsTable[Flat No.],FlatBasedDetails[[#This Row],[Flat No]],DetailsTable[Deceased Date],"&lt;&gt;")</f>
        <v>0</v>
      </c>
      <c r="E612" s="1">
        <f>FlatBasedDetails[[#This Row],[Total Cases Reported]]-FlatBasedDetails[[#This Row],[Recovered Cases]]-FlatBasedDetails[[#This Row],[Deceased Cases]]</f>
        <v>0</v>
      </c>
    </row>
    <row r="613" spans="1:5" x14ac:dyDescent="0.25">
      <c r="A613">
        <v>612</v>
      </c>
      <c r="B613" s="24">
        <f>COUNTIFS(DetailsTable[Flat No.],FlatBasedDetails[[#This Row],[Flat No]],DetailsTable[Positive Date],"&lt;&gt;")</f>
        <v>0</v>
      </c>
      <c r="C613">
        <f>COUNTIFS(DetailsTable[Flat No.],FlatBasedDetails[[#This Row],[Flat No]],DetailsTable[Recovered Date],"&lt;&gt;")</f>
        <v>0</v>
      </c>
      <c r="D613">
        <f>COUNTIFS(DetailsTable[Flat No.],FlatBasedDetails[[#This Row],[Flat No]],DetailsTable[Deceased Date],"&lt;&gt;")</f>
        <v>0</v>
      </c>
      <c r="E613" s="1">
        <f>FlatBasedDetails[[#This Row],[Total Cases Reported]]-FlatBasedDetails[[#This Row],[Recovered Cases]]-FlatBasedDetails[[#This Row],[Deceased Cases]]</f>
        <v>0</v>
      </c>
    </row>
    <row r="614" spans="1:5" x14ac:dyDescent="0.25">
      <c r="A614">
        <v>613</v>
      </c>
      <c r="B614" s="24">
        <f>COUNTIFS(DetailsTable[Flat No.],FlatBasedDetails[[#This Row],[Flat No]],DetailsTable[Positive Date],"&lt;&gt;")</f>
        <v>0</v>
      </c>
      <c r="C614">
        <f>COUNTIFS(DetailsTable[Flat No.],FlatBasedDetails[[#This Row],[Flat No]],DetailsTable[Recovered Date],"&lt;&gt;")</f>
        <v>0</v>
      </c>
      <c r="D614">
        <f>COUNTIFS(DetailsTable[Flat No.],FlatBasedDetails[[#This Row],[Flat No]],DetailsTable[Deceased Date],"&lt;&gt;")</f>
        <v>0</v>
      </c>
      <c r="E614" s="1">
        <f>FlatBasedDetails[[#This Row],[Total Cases Reported]]-FlatBasedDetails[[#This Row],[Recovered Cases]]-FlatBasedDetails[[#This Row],[Deceased Cases]]</f>
        <v>0</v>
      </c>
    </row>
    <row r="615" spans="1:5" x14ac:dyDescent="0.25">
      <c r="A615">
        <v>614</v>
      </c>
      <c r="B615" s="24">
        <f>COUNTIFS(DetailsTable[Flat No.],FlatBasedDetails[[#This Row],[Flat No]],DetailsTable[Positive Date],"&lt;&gt;")</f>
        <v>0</v>
      </c>
      <c r="C615">
        <f>COUNTIFS(DetailsTable[Flat No.],FlatBasedDetails[[#This Row],[Flat No]],DetailsTable[Recovered Date],"&lt;&gt;")</f>
        <v>0</v>
      </c>
      <c r="D615">
        <f>COUNTIFS(DetailsTable[Flat No.],FlatBasedDetails[[#This Row],[Flat No]],DetailsTable[Deceased Date],"&lt;&gt;")</f>
        <v>0</v>
      </c>
      <c r="E615" s="1">
        <f>FlatBasedDetails[[#This Row],[Total Cases Reported]]-FlatBasedDetails[[#This Row],[Recovered Cases]]-FlatBasedDetails[[#This Row],[Deceased Cases]]</f>
        <v>0</v>
      </c>
    </row>
    <row r="616" spans="1:5" x14ac:dyDescent="0.25">
      <c r="A616">
        <v>615</v>
      </c>
      <c r="B616" s="24">
        <f>COUNTIFS(DetailsTable[Flat No.],FlatBasedDetails[[#This Row],[Flat No]],DetailsTable[Positive Date],"&lt;&gt;")</f>
        <v>0</v>
      </c>
      <c r="C616">
        <f>COUNTIFS(DetailsTable[Flat No.],FlatBasedDetails[[#This Row],[Flat No]],DetailsTable[Recovered Date],"&lt;&gt;")</f>
        <v>0</v>
      </c>
      <c r="D616">
        <f>COUNTIFS(DetailsTable[Flat No.],FlatBasedDetails[[#This Row],[Flat No]],DetailsTable[Deceased Date],"&lt;&gt;")</f>
        <v>0</v>
      </c>
      <c r="E616" s="1">
        <f>FlatBasedDetails[[#This Row],[Total Cases Reported]]-FlatBasedDetails[[#This Row],[Recovered Cases]]-FlatBasedDetails[[#This Row],[Deceased Cases]]</f>
        <v>0</v>
      </c>
    </row>
    <row r="617" spans="1:5" x14ac:dyDescent="0.25">
      <c r="A617">
        <v>616</v>
      </c>
      <c r="B617" s="24">
        <f>COUNTIFS(DetailsTable[Flat No.],FlatBasedDetails[[#This Row],[Flat No]],DetailsTable[Positive Date],"&lt;&gt;")</f>
        <v>0</v>
      </c>
      <c r="C617">
        <f>COUNTIFS(DetailsTable[Flat No.],FlatBasedDetails[[#This Row],[Flat No]],DetailsTable[Recovered Date],"&lt;&gt;")</f>
        <v>0</v>
      </c>
      <c r="D617">
        <f>COUNTIFS(DetailsTable[Flat No.],FlatBasedDetails[[#This Row],[Flat No]],DetailsTable[Deceased Date],"&lt;&gt;")</f>
        <v>0</v>
      </c>
      <c r="E617" s="1">
        <f>FlatBasedDetails[[#This Row],[Total Cases Reported]]-FlatBasedDetails[[#This Row],[Recovered Cases]]-FlatBasedDetails[[#This Row],[Deceased Cases]]</f>
        <v>0</v>
      </c>
    </row>
    <row r="618" spans="1:5" x14ac:dyDescent="0.25">
      <c r="A618">
        <v>617</v>
      </c>
      <c r="B618" s="24">
        <f>COUNTIFS(DetailsTable[Flat No.],FlatBasedDetails[[#This Row],[Flat No]],DetailsTable[Positive Date],"&lt;&gt;")</f>
        <v>0</v>
      </c>
      <c r="C618">
        <f>COUNTIFS(DetailsTable[Flat No.],FlatBasedDetails[[#This Row],[Flat No]],DetailsTable[Recovered Date],"&lt;&gt;")</f>
        <v>0</v>
      </c>
      <c r="D618">
        <f>COUNTIFS(DetailsTable[Flat No.],FlatBasedDetails[[#This Row],[Flat No]],DetailsTable[Deceased Date],"&lt;&gt;")</f>
        <v>0</v>
      </c>
      <c r="E618" s="1">
        <f>FlatBasedDetails[[#This Row],[Total Cases Reported]]-FlatBasedDetails[[#This Row],[Recovered Cases]]-FlatBasedDetails[[#This Row],[Deceased Cases]]</f>
        <v>0</v>
      </c>
    </row>
    <row r="619" spans="1:5" x14ac:dyDescent="0.25">
      <c r="A619">
        <v>618</v>
      </c>
      <c r="B619" s="24">
        <f>COUNTIFS(DetailsTable[Flat No.],FlatBasedDetails[[#This Row],[Flat No]],DetailsTable[Positive Date],"&lt;&gt;")</f>
        <v>0</v>
      </c>
      <c r="C619">
        <f>COUNTIFS(DetailsTable[Flat No.],FlatBasedDetails[[#This Row],[Flat No]],DetailsTable[Recovered Date],"&lt;&gt;")</f>
        <v>0</v>
      </c>
      <c r="D619">
        <f>COUNTIFS(DetailsTable[Flat No.],FlatBasedDetails[[#This Row],[Flat No]],DetailsTable[Deceased Date],"&lt;&gt;")</f>
        <v>0</v>
      </c>
      <c r="E619" s="1">
        <f>FlatBasedDetails[[#This Row],[Total Cases Reported]]-FlatBasedDetails[[#This Row],[Recovered Cases]]-FlatBasedDetails[[#This Row],[Deceased Cases]]</f>
        <v>0</v>
      </c>
    </row>
    <row r="620" spans="1:5" x14ac:dyDescent="0.25">
      <c r="A620">
        <v>619</v>
      </c>
      <c r="B620" s="24">
        <f>COUNTIFS(DetailsTable[Flat No.],FlatBasedDetails[[#This Row],[Flat No]],DetailsTable[Positive Date],"&lt;&gt;")</f>
        <v>0</v>
      </c>
      <c r="C620">
        <f>COUNTIFS(DetailsTable[Flat No.],FlatBasedDetails[[#This Row],[Flat No]],DetailsTable[Recovered Date],"&lt;&gt;")</f>
        <v>0</v>
      </c>
      <c r="D620">
        <f>COUNTIFS(DetailsTable[Flat No.],FlatBasedDetails[[#This Row],[Flat No]],DetailsTable[Deceased Date],"&lt;&gt;")</f>
        <v>0</v>
      </c>
      <c r="E620" s="1">
        <f>FlatBasedDetails[[#This Row],[Total Cases Reported]]-FlatBasedDetails[[#This Row],[Recovered Cases]]-FlatBasedDetails[[#This Row],[Deceased Cases]]</f>
        <v>0</v>
      </c>
    </row>
    <row r="621" spans="1:5" x14ac:dyDescent="0.25">
      <c r="A621">
        <v>620</v>
      </c>
      <c r="B621" s="24">
        <f>COUNTIFS(DetailsTable[Flat No.],FlatBasedDetails[[#This Row],[Flat No]],DetailsTable[Positive Date],"&lt;&gt;")</f>
        <v>0</v>
      </c>
      <c r="C621">
        <f>COUNTIFS(DetailsTable[Flat No.],FlatBasedDetails[[#This Row],[Flat No]],DetailsTable[Recovered Date],"&lt;&gt;")</f>
        <v>0</v>
      </c>
      <c r="D621">
        <f>COUNTIFS(DetailsTable[Flat No.],FlatBasedDetails[[#This Row],[Flat No]],DetailsTable[Deceased Date],"&lt;&gt;")</f>
        <v>0</v>
      </c>
      <c r="E621" s="1">
        <f>FlatBasedDetails[[#This Row],[Total Cases Reported]]-FlatBasedDetails[[#This Row],[Recovered Cases]]-FlatBasedDetails[[#This Row],[Deceased Cases]]</f>
        <v>0</v>
      </c>
    </row>
    <row r="622" spans="1:5" x14ac:dyDescent="0.25">
      <c r="A622">
        <v>621</v>
      </c>
      <c r="B622" s="24">
        <f>COUNTIFS(DetailsTable[Flat No.],FlatBasedDetails[[#This Row],[Flat No]],DetailsTable[Positive Date],"&lt;&gt;")</f>
        <v>0</v>
      </c>
      <c r="C622">
        <f>COUNTIFS(DetailsTable[Flat No.],FlatBasedDetails[[#This Row],[Flat No]],DetailsTable[Recovered Date],"&lt;&gt;")</f>
        <v>0</v>
      </c>
      <c r="D622">
        <f>COUNTIFS(DetailsTable[Flat No.],FlatBasedDetails[[#This Row],[Flat No]],DetailsTable[Deceased Date],"&lt;&gt;")</f>
        <v>0</v>
      </c>
      <c r="E622" s="1">
        <f>FlatBasedDetails[[#This Row],[Total Cases Reported]]-FlatBasedDetails[[#This Row],[Recovered Cases]]-FlatBasedDetails[[#This Row],[Deceased Cases]]</f>
        <v>0</v>
      </c>
    </row>
    <row r="623" spans="1:5" x14ac:dyDescent="0.25">
      <c r="A623">
        <v>622</v>
      </c>
      <c r="B623" s="24">
        <f>COUNTIFS(DetailsTable[Flat No.],FlatBasedDetails[[#This Row],[Flat No]],DetailsTable[Positive Date],"&lt;&gt;")</f>
        <v>0</v>
      </c>
      <c r="C623">
        <f>COUNTIFS(DetailsTable[Flat No.],FlatBasedDetails[[#This Row],[Flat No]],DetailsTable[Recovered Date],"&lt;&gt;")</f>
        <v>0</v>
      </c>
      <c r="D623">
        <f>COUNTIFS(DetailsTable[Flat No.],FlatBasedDetails[[#This Row],[Flat No]],DetailsTable[Deceased Date],"&lt;&gt;")</f>
        <v>0</v>
      </c>
      <c r="E623" s="1">
        <f>FlatBasedDetails[[#This Row],[Total Cases Reported]]-FlatBasedDetails[[#This Row],[Recovered Cases]]-FlatBasedDetails[[#This Row],[Deceased Cases]]</f>
        <v>0</v>
      </c>
    </row>
    <row r="624" spans="1:5" x14ac:dyDescent="0.25">
      <c r="A624">
        <v>623</v>
      </c>
      <c r="B624" s="24">
        <f>COUNTIFS(DetailsTable[Flat No.],FlatBasedDetails[[#This Row],[Flat No]],DetailsTable[Positive Date],"&lt;&gt;")</f>
        <v>0</v>
      </c>
      <c r="C624">
        <f>COUNTIFS(DetailsTable[Flat No.],FlatBasedDetails[[#This Row],[Flat No]],DetailsTable[Recovered Date],"&lt;&gt;")</f>
        <v>0</v>
      </c>
      <c r="D624">
        <f>COUNTIFS(DetailsTable[Flat No.],FlatBasedDetails[[#This Row],[Flat No]],DetailsTable[Deceased Date],"&lt;&gt;")</f>
        <v>0</v>
      </c>
      <c r="E624" s="1">
        <f>FlatBasedDetails[[#This Row],[Total Cases Reported]]-FlatBasedDetails[[#This Row],[Recovered Cases]]-FlatBasedDetails[[#This Row],[Deceased Cases]]</f>
        <v>0</v>
      </c>
    </row>
    <row r="625" spans="1:5" x14ac:dyDescent="0.25">
      <c r="A625">
        <v>624</v>
      </c>
      <c r="B625" s="24">
        <f>COUNTIFS(DetailsTable[Flat No.],FlatBasedDetails[[#This Row],[Flat No]],DetailsTable[Positive Date],"&lt;&gt;")</f>
        <v>0</v>
      </c>
      <c r="C625">
        <f>COUNTIFS(DetailsTable[Flat No.],FlatBasedDetails[[#This Row],[Flat No]],DetailsTable[Recovered Date],"&lt;&gt;")</f>
        <v>0</v>
      </c>
      <c r="D625">
        <f>COUNTIFS(DetailsTable[Flat No.],FlatBasedDetails[[#This Row],[Flat No]],DetailsTable[Deceased Date],"&lt;&gt;")</f>
        <v>0</v>
      </c>
      <c r="E625" s="1">
        <f>FlatBasedDetails[[#This Row],[Total Cases Reported]]-FlatBasedDetails[[#This Row],[Recovered Cases]]-FlatBasedDetails[[#This Row],[Deceased Cases]]</f>
        <v>0</v>
      </c>
    </row>
    <row r="626" spans="1:5" x14ac:dyDescent="0.25">
      <c r="A626">
        <v>625</v>
      </c>
      <c r="B626" s="24">
        <f>COUNTIFS(DetailsTable[Flat No.],FlatBasedDetails[[#This Row],[Flat No]],DetailsTable[Positive Date],"&lt;&gt;")</f>
        <v>0</v>
      </c>
      <c r="C626">
        <f>COUNTIFS(DetailsTable[Flat No.],FlatBasedDetails[[#This Row],[Flat No]],DetailsTable[Recovered Date],"&lt;&gt;")</f>
        <v>0</v>
      </c>
      <c r="D626">
        <f>COUNTIFS(DetailsTable[Flat No.],FlatBasedDetails[[#This Row],[Flat No]],DetailsTable[Deceased Date],"&lt;&gt;")</f>
        <v>0</v>
      </c>
      <c r="E626" s="1">
        <f>FlatBasedDetails[[#This Row],[Total Cases Reported]]-FlatBasedDetails[[#This Row],[Recovered Cases]]-FlatBasedDetails[[#This Row],[Deceased Cases]]</f>
        <v>0</v>
      </c>
    </row>
    <row r="627" spans="1:5" x14ac:dyDescent="0.25">
      <c r="A627">
        <v>626</v>
      </c>
      <c r="B627" s="24">
        <f>COUNTIFS(DetailsTable[Flat No.],FlatBasedDetails[[#This Row],[Flat No]],DetailsTable[Positive Date],"&lt;&gt;")</f>
        <v>0</v>
      </c>
      <c r="C627">
        <f>COUNTIFS(DetailsTable[Flat No.],FlatBasedDetails[[#This Row],[Flat No]],DetailsTable[Recovered Date],"&lt;&gt;")</f>
        <v>0</v>
      </c>
      <c r="D627">
        <f>COUNTIFS(DetailsTable[Flat No.],FlatBasedDetails[[#This Row],[Flat No]],DetailsTable[Deceased Date],"&lt;&gt;")</f>
        <v>0</v>
      </c>
      <c r="E627" s="1">
        <f>FlatBasedDetails[[#This Row],[Total Cases Reported]]-FlatBasedDetails[[#This Row],[Recovered Cases]]-FlatBasedDetails[[#This Row],[Deceased Cases]]</f>
        <v>0</v>
      </c>
    </row>
    <row r="628" spans="1:5" x14ac:dyDescent="0.25">
      <c r="A628">
        <v>627</v>
      </c>
      <c r="B628" s="24">
        <f>COUNTIFS(DetailsTable[Flat No.],FlatBasedDetails[[#This Row],[Flat No]],DetailsTable[Positive Date],"&lt;&gt;")</f>
        <v>0</v>
      </c>
      <c r="C628">
        <f>COUNTIFS(DetailsTable[Flat No.],FlatBasedDetails[[#This Row],[Flat No]],DetailsTable[Recovered Date],"&lt;&gt;")</f>
        <v>0</v>
      </c>
      <c r="D628">
        <f>COUNTIFS(DetailsTable[Flat No.],FlatBasedDetails[[#This Row],[Flat No]],DetailsTable[Deceased Date],"&lt;&gt;")</f>
        <v>0</v>
      </c>
      <c r="E628" s="1">
        <f>FlatBasedDetails[[#This Row],[Total Cases Reported]]-FlatBasedDetails[[#This Row],[Recovered Cases]]-FlatBasedDetails[[#This Row],[Deceased Cases]]</f>
        <v>0</v>
      </c>
    </row>
    <row r="629" spans="1:5" x14ac:dyDescent="0.25">
      <c r="A629">
        <v>628</v>
      </c>
      <c r="B629" s="24">
        <f>COUNTIFS(DetailsTable[Flat No.],FlatBasedDetails[[#This Row],[Flat No]],DetailsTable[Positive Date],"&lt;&gt;")</f>
        <v>0</v>
      </c>
      <c r="C629">
        <f>COUNTIFS(DetailsTable[Flat No.],FlatBasedDetails[[#This Row],[Flat No]],DetailsTable[Recovered Date],"&lt;&gt;")</f>
        <v>0</v>
      </c>
      <c r="D629">
        <f>COUNTIFS(DetailsTable[Flat No.],FlatBasedDetails[[#This Row],[Flat No]],DetailsTable[Deceased Date],"&lt;&gt;")</f>
        <v>0</v>
      </c>
      <c r="E629" s="1">
        <f>FlatBasedDetails[[#This Row],[Total Cases Reported]]-FlatBasedDetails[[#This Row],[Recovered Cases]]-FlatBasedDetails[[#This Row],[Deceased Cases]]</f>
        <v>0</v>
      </c>
    </row>
    <row r="630" spans="1:5" x14ac:dyDescent="0.25">
      <c r="A630">
        <v>629</v>
      </c>
      <c r="B630" s="24">
        <f>COUNTIFS(DetailsTable[Flat No.],FlatBasedDetails[[#This Row],[Flat No]],DetailsTable[Positive Date],"&lt;&gt;")</f>
        <v>0</v>
      </c>
      <c r="C630">
        <f>COUNTIFS(DetailsTable[Flat No.],FlatBasedDetails[[#This Row],[Flat No]],DetailsTable[Recovered Date],"&lt;&gt;")</f>
        <v>0</v>
      </c>
      <c r="D630">
        <f>COUNTIFS(DetailsTable[Flat No.],FlatBasedDetails[[#This Row],[Flat No]],DetailsTable[Deceased Date],"&lt;&gt;")</f>
        <v>0</v>
      </c>
      <c r="E630" s="1">
        <f>FlatBasedDetails[[#This Row],[Total Cases Reported]]-FlatBasedDetails[[#This Row],[Recovered Cases]]-FlatBasedDetails[[#This Row],[Deceased Cases]]</f>
        <v>0</v>
      </c>
    </row>
    <row r="631" spans="1:5" x14ac:dyDescent="0.25">
      <c r="A631">
        <v>630</v>
      </c>
      <c r="B631" s="24">
        <f>COUNTIFS(DetailsTable[Flat No.],FlatBasedDetails[[#This Row],[Flat No]],DetailsTable[Positive Date],"&lt;&gt;")</f>
        <v>0</v>
      </c>
      <c r="C631">
        <f>COUNTIFS(DetailsTable[Flat No.],FlatBasedDetails[[#This Row],[Flat No]],DetailsTable[Recovered Date],"&lt;&gt;")</f>
        <v>0</v>
      </c>
      <c r="D631">
        <f>COUNTIFS(DetailsTable[Flat No.],FlatBasedDetails[[#This Row],[Flat No]],DetailsTable[Deceased Date],"&lt;&gt;")</f>
        <v>0</v>
      </c>
      <c r="E631" s="1">
        <f>FlatBasedDetails[[#This Row],[Total Cases Reported]]-FlatBasedDetails[[#This Row],[Recovered Cases]]-FlatBasedDetails[[#This Row],[Deceased Cases]]</f>
        <v>0</v>
      </c>
    </row>
    <row r="632" spans="1:5" x14ac:dyDescent="0.25">
      <c r="A632">
        <v>631</v>
      </c>
      <c r="B632" s="24">
        <f>COUNTIFS(DetailsTable[Flat No.],FlatBasedDetails[[#This Row],[Flat No]],DetailsTable[Positive Date],"&lt;&gt;")</f>
        <v>0</v>
      </c>
      <c r="C632">
        <f>COUNTIFS(DetailsTable[Flat No.],FlatBasedDetails[[#This Row],[Flat No]],DetailsTable[Recovered Date],"&lt;&gt;")</f>
        <v>0</v>
      </c>
      <c r="D632">
        <f>COUNTIFS(DetailsTable[Flat No.],FlatBasedDetails[[#This Row],[Flat No]],DetailsTable[Deceased Date],"&lt;&gt;")</f>
        <v>0</v>
      </c>
      <c r="E632" s="1">
        <f>FlatBasedDetails[[#This Row],[Total Cases Reported]]-FlatBasedDetails[[#This Row],[Recovered Cases]]-FlatBasedDetails[[#This Row],[Deceased Cases]]</f>
        <v>0</v>
      </c>
    </row>
    <row r="633" spans="1:5" x14ac:dyDescent="0.25">
      <c r="A633">
        <v>632</v>
      </c>
      <c r="B633" s="24">
        <f>COUNTIFS(DetailsTable[Flat No.],FlatBasedDetails[[#This Row],[Flat No]],DetailsTable[Positive Date],"&lt;&gt;")</f>
        <v>0</v>
      </c>
      <c r="C633">
        <f>COUNTIFS(DetailsTable[Flat No.],FlatBasedDetails[[#This Row],[Flat No]],DetailsTable[Recovered Date],"&lt;&gt;")</f>
        <v>0</v>
      </c>
      <c r="D633">
        <f>COUNTIFS(DetailsTable[Flat No.],FlatBasedDetails[[#This Row],[Flat No]],DetailsTable[Deceased Date],"&lt;&gt;")</f>
        <v>0</v>
      </c>
      <c r="E633" s="1">
        <f>FlatBasedDetails[[#This Row],[Total Cases Reported]]-FlatBasedDetails[[#This Row],[Recovered Cases]]-FlatBasedDetails[[#This Row],[Deceased Cases]]</f>
        <v>0</v>
      </c>
    </row>
    <row r="634" spans="1:5" x14ac:dyDescent="0.25">
      <c r="A634">
        <v>633</v>
      </c>
      <c r="B634" s="24">
        <f>COUNTIFS(DetailsTable[Flat No.],FlatBasedDetails[[#This Row],[Flat No]],DetailsTable[Positive Date],"&lt;&gt;")</f>
        <v>0</v>
      </c>
      <c r="C634">
        <f>COUNTIFS(DetailsTable[Flat No.],FlatBasedDetails[[#This Row],[Flat No]],DetailsTable[Recovered Date],"&lt;&gt;")</f>
        <v>0</v>
      </c>
      <c r="D634">
        <f>COUNTIFS(DetailsTable[Flat No.],FlatBasedDetails[[#This Row],[Flat No]],DetailsTable[Deceased Date],"&lt;&gt;")</f>
        <v>0</v>
      </c>
      <c r="E634" s="1">
        <f>FlatBasedDetails[[#This Row],[Total Cases Reported]]-FlatBasedDetails[[#This Row],[Recovered Cases]]-FlatBasedDetails[[#This Row],[Deceased Cases]]</f>
        <v>0</v>
      </c>
    </row>
    <row r="635" spans="1:5" x14ac:dyDescent="0.25">
      <c r="A635">
        <v>634</v>
      </c>
      <c r="B635" s="24">
        <f>COUNTIFS(DetailsTable[Flat No.],FlatBasedDetails[[#This Row],[Flat No]],DetailsTable[Positive Date],"&lt;&gt;")</f>
        <v>0</v>
      </c>
      <c r="C635">
        <f>COUNTIFS(DetailsTable[Flat No.],FlatBasedDetails[[#This Row],[Flat No]],DetailsTable[Recovered Date],"&lt;&gt;")</f>
        <v>0</v>
      </c>
      <c r="D635">
        <f>COUNTIFS(DetailsTable[Flat No.],FlatBasedDetails[[#This Row],[Flat No]],DetailsTable[Deceased Date],"&lt;&gt;")</f>
        <v>0</v>
      </c>
      <c r="E635" s="1">
        <f>FlatBasedDetails[[#This Row],[Total Cases Reported]]-FlatBasedDetails[[#This Row],[Recovered Cases]]-FlatBasedDetails[[#This Row],[Deceased Cases]]</f>
        <v>0</v>
      </c>
    </row>
    <row r="636" spans="1:5" x14ac:dyDescent="0.25">
      <c r="A636">
        <v>635</v>
      </c>
      <c r="B636" s="24">
        <f>COUNTIFS(DetailsTable[Flat No.],FlatBasedDetails[[#This Row],[Flat No]],DetailsTable[Positive Date],"&lt;&gt;")</f>
        <v>0</v>
      </c>
      <c r="C636">
        <f>COUNTIFS(DetailsTable[Flat No.],FlatBasedDetails[[#This Row],[Flat No]],DetailsTable[Recovered Date],"&lt;&gt;")</f>
        <v>0</v>
      </c>
      <c r="D636">
        <f>COUNTIFS(DetailsTable[Flat No.],FlatBasedDetails[[#This Row],[Flat No]],DetailsTable[Deceased Date],"&lt;&gt;")</f>
        <v>0</v>
      </c>
      <c r="E636" s="1">
        <f>FlatBasedDetails[[#This Row],[Total Cases Reported]]-FlatBasedDetails[[#This Row],[Recovered Cases]]-FlatBasedDetails[[#This Row],[Deceased Cases]]</f>
        <v>0</v>
      </c>
    </row>
    <row r="637" spans="1:5" x14ac:dyDescent="0.25">
      <c r="A637">
        <v>636</v>
      </c>
      <c r="B637" s="24">
        <f>COUNTIFS(DetailsTable[Flat No.],FlatBasedDetails[[#This Row],[Flat No]],DetailsTable[Positive Date],"&lt;&gt;")</f>
        <v>0</v>
      </c>
      <c r="C637">
        <f>COUNTIFS(DetailsTable[Flat No.],FlatBasedDetails[[#This Row],[Flat No]],DetailsTable[Recovered Date],"&lt;&gt;")</f>
        <v>0</v>
      </c>
      <c r="D637">
        <f>COUNTIFS(DetailsTable[Flat No.],FlatBasedDetails[[#This Row],[Flat No]],DetailsTable[Deceased Date],"&lt;&gt;")</f>
        <v>0</v>
      </c>
      <c r="E637" s="1">
        <f>FlatBasedDetails[[#This Row],[Total Cases Reported]]-FlatBasedDetails[[#This Row],[Recovered Cases]]-FlatBasedDetails[[#This Row],[Deceased Cases]]</f>
        <v>0</v>
      </c>
    </row>
    <row r="638" spans="1:5" x14ac:dyDescent="0.25">
      <c r="A638">
        <v>637</v>
      </c>
      <c r="B638" s="24">
        <f>COUNTIFS(DetailsTable[Flat No.],FlatBasedDetails[[#This Row],[Flat No]],DetailsTable[Positive Date],"&lt;&gt;")</f>
        <v>0</v>
      </c>
      <c r="C638">
        <f>COUNTIFS(DetailsTable[Flat No.],FlatBasedDetails[[#This Row],[Flat No]],DetailsTable[Recovered Date],"&lt;&gt;")</f>
        <v>0</v>
      </c>
      <c r="D638">
        <f>COUNTIFS(DetailsTable[Flat No.],FlatBasedDetails[[#This Row],[Flat No]],DetailsTable[Deceased Date],"&lt;&gt;")</f>
        <v>0</v>
      </c>
      <c r="E638" s="1">
        <f>FlatBasedDetails[[#This Row],[Total Cases Reported]]-FlatBasedDetails[[#This Row],[Recovered Cases]]-FlatBasedDetails[[#This Row],[Deceased Cases]]</f>
        <v>0</v>
      </c>
    </row>
    <row r="639" spans="1:5" x14ac:dyDescent="0.25">
      <c r="A639">
        <v>638</v>
      </c>
      <c r="B639" s="24">
        <f>COUNTIFS(DetailsTable[Flat No.],FlatBasedDetails[[#This Row],[Flat No]],DetailsTable[Positive Date],"&lt;&gt;")</f>
        <v>0</v>
      </c>
      <c r="C639">
        <f>COUNTIFS(DetailsTable[Flat No.],FlatBasedDetails[[#This Row],[Flat No]],DetailsTable[Recovered Date],"&lt;&gt;")</f>
        <v>0</v>
      </c>
      <c r="D639">
        <f>COUNTIFS(DetailsTable[Flat No.],FlatBasedDetails[[#This Row],[Flat No]],DetailsTable[Deceased Date],"&lt;&gt;")</f>
        <v>0</v>
      </c>
      <c r="E639" s="1">
        <f>FlatBasedDetails[[#This Row],[Total Cases Reported]]-FlatBasedDetails[[#This Row],[Recovered Cases]]-FlatBasedDetails[[#This Row],[Deceased Cases]]</f>
        <v>0</v>
      </c>
    </row>
    <row r="640" spans="1:5" x14ac:dyDescent="0.25">
      <c r="A640">
        <v>639</v>
      </c>
      <c r="B640" s="24">
        <f>COUNTIFS(DetailsTable[Flat No.],FlatBasedDetails[[#This Row],[Flat No]],DetailsTable[Positive Date],"&lt;&gt;")</f>
        <v>0</v>
      </c>
      <c r="C640">
        <f>COUNTIFS(DetailsTable[Flat No.],FlatBasedDetails[[#This Row],[Flat No]],DetailsTable[Recovered Date],"&lt;&gt;")</f>
        <v>0</v>
      </c>
      <c r="D640">
        <f>COUNTIFS(DetailsTable[Flat No.],FlatBasedDetails[[#This Row],[Flat No]],DetailsTable[Deceased Date],"&lt;&gt;")</f>
        <v>0</v>
      </c>
      <c r="E640" s="1">
        <f>FlatBasedDetails[[#This Row],[Total Cases Reported]]-FlatBasedDetails[[#This Row],[Recovered Cases]]-FlatBasedDetails[[#This Row],[Deceased Cases]]</f>
        <v>0</v>
      </c>
    </row>
    <row r="641" spans="1:5" x14ac:dyDescent="0.25">
      <c r="A641">
        <v>640</v>
      </c>
      <c r="B641" s="24">
        <f>COUNTIFS(DetailsTable[Flat No.],FlatBasedDetails[[#This Row],[Flat No]],DetailsTable[Positive Date],"&lt;&gt;")</f>
        <v>0</v>
      </c>
      <c r="C641">
        <f>COUNTIFS(DetailsTable[Flat No.],FlatBasedDetails[[#This Row],[Flat No]],DetailsTable[Recovered Date],"&lt;&gt;")</f>
        <v>0</v>
      </c>
      <c r="D641">
        <f>COUNTIFS(DetailsTable[Flat No.],FlatBasedDetails[[#This Row],[Flat No]],DetailsTable[Deceased Date],"&lt;&gt;")</f>
        <v>0</v>
      </c>
      <c r="E641" s="1">
        <f>FlatBasedDetails[[#This Row],[Total Cases Reported]]-FlatBasedDetails[[#This Row],[Recovered Cases]]-FlatBasedDetails[[#This Row],[Deceased Cases]]</f>
        <v>0</v>
      </c>
    </row>
    <row r="642" spans="1:5" x14ac:dyDescent="0.25">
      <c r="A642">
        <v>641</v>
      </c>
      <c r="B642" s="24">
        <f>COUNTIFS(DetailsTable[Flat No.],FlatBasedDetails[[#This Row],[Flat No]],DetailsTable[Positive Date],"&lt;&gt;")</f>
        <v>0</v>
      </c>
      <c r="C642">
        <f>COUNTIFS(DetailsTable[Flat No.],FlatBasedDetails[[#This Row],[Flat No]],DetailsTable[Recovered Date],"&lt;&gt;")</f>
        <v>0</v>
      </c>
      <c r="D642">
        <f>COUNTIFS(DetailsTable[Flat No.],FlatBasedDetails[[#This Row],[Flat No]],DetailsTable[Deceased Date],"&lt;&gt;")</f>
        <v>0</v>
      </c>
      <c r="E642" s="1">
        <f>FlatBasedDetails[[#This Row],[Total Cases Reported]]-FlatBasedDetails[[#This Row],[Recovered Cases]]-FlatBasedDetails[[#This Row],[Deceased Cases]]</f>
        <v>0</v>
      </c>
    </row>
    <row r="643" spans="1:5" x14ac:dyDescent="0.25">
      <c r="A643">
        <v>642</v>
      </c>
      <c r="B643" s="24">
        <f>COUNTIFS(DetailsTable[Flat No.],FlatBasedDetails[[#This Row],[Flat No]],DetailsTable[Positive Date],"&lt;&gt;")</f>
        <v>0</v>
      </c>
      <c r="C643">
        <f>COUNTIFS(DetailsTable[Flat No.],FlatBasedDetails[[#This Row],[Flat No]],DetailsTable[Recovered Date],"&lt;&gt;")</f>
        <v>0</v>
      </c>
      <c r="D643">
        <f>COUNTIFS(DetailsTable[Flat No.],FlatBasedDetails[[#This Row],[Flat No]],DetailsTable[Deceased Date],"&lt;&gt;")</f>
        <v>0</v>
      </c>
      <c r="E643" s="1">
        <f>FlatBasedDetails[[#This Row],[Total Cases Reported]]-FlatBasedDetails[[#This Row],[Recovered Cases]]-FlatBasedDetails[[#This Row],[Deceased Cases]]</f>
        <v>0</v>
      </c>
    </row>
    <row r="644" spans="1:5" x14ac:dyDescent="0.25">
      <c r="A644">
        <v>643</v>
      </c>
      <c r="B644" s="24">
        <f>COUNTIFS(DetailsTable[Flat No.],FlatBasedDetails[[#This Row],[Flat No]],DetailsTable[Positive Date],"&lt;&gt;")</f>
        <v>0</v>
      </c>
      <c r="C644">
        <f>COUNTIFS(DetailsTable[Flat No.],FlatBasedDetails[[#This Row],[Flat No]],DetailsTable[Recovered Date],"&lt;&gt;")</f>
        <v>0</v>
      </c>
      <c r="D644">
        <f>COUNTIFS(DetailsTable[Flat No.],FlatBasedDetails[[#This Row],[Flat No]],DetailsTable[Deceased Date],"&lt;&gt;")</f>
        <v>0</v>
      </c>
      <c r="E644" s="1">
        <f>FlatBasedDetails[[#This Row],[Total Cases Reported]]-FlatBasedDetails[[#This Row],[Recovered Cases]]-FlatBasedDetails[[#This Row],[Deceased Cases]]</f>
        <v>0</v>
      </c>
    </row>
    <row r="645" spans="1:5" x14ac:dyDescent="0.25">
      <c r="A645">
        <v>644</v>
      </c>
      <c r="B645" s="24">
        <f>COUNTIFS(DetailsTable[Flat No.],FlatBasedDetails[[#This Row],[Flat No]],DetailsTable[Positive Date],"&lt;&gt;")</f>
        <v>0</v>
      </c>
      <c r="C645">
        <f>COUNTIFS(DetailsTable[Flat No.],FlatBasedDetails[[#This Row],[Flat No]],DetailsTable[Recovered Date],"&lt;&gt;")</f>
        <v>0</v>
      </c>
      <c r="D645">
        <f>COUNTIFS(DetailsTable[Flat No.],FlatBasedDetails[[#This Row],[Flat No]],DetailsTable[Deceased Date],"&lt;&gt;")</f>
        <v>0</v>
      </c>
      <c r="E645" s="1">
        <f>FlatBasedDetails[[#This Row],[Total Cases Reported]]-FlatBasedDetails[[#This Row],[Recovered Cases]]-FlatBasedDetails[[#This Row],[Deceased Cases]]</f>
        <v>0</v>
      </c>
    </row>
    <row r="646" spans="1:5" x14ac:dyDescent="0.25">
      <c r="A646">
        <v>645</v>
      </c>
      <c r="B646" s="24">
        <f>COUNTIFS(DetailsTable[Flat No.],FlatBasedDetails[[#This Row],[Flat No]],DetailsTable[Positive Date],"&lt;&gt;")</f>
        <v>0</v>
      </c>
      <c r="C646">
        <f>COUNTIFS(DetailsTable[Flat No.],FlatBasedDetails[[#This Row],[Flat No]],DetailsTable[Recovered Date],"&lt;&gt;")</f>
        <v>0</v>
      </c>
      <c r="D646">
        <f>COUNTIFS(DetailsTable[Flat No.],FlatBasedDetails[[#This Row],[Flat No]],DetailsTable[Deceased Date],"&lt;&gt;")</f>
        <v>0</v>
      </c>
      <c r="E646" s="1">
        <f>FlatBasedDetails[[#This Row],[Total Cases Reported]]-FlatBasedDetails[[#This Row],[Recovered Cases]]-FlatBasedDetails[[#This Row],[Deceased Cases]]</f>
        <v>0</v>
      </c>
    </row>
    <row r="647" spans="1:5" x14ac:dyDescent="0.25">
      <c r="A647">
        <v>646</v>
      </c>
      <c r="B647" s="24">
        <f>COUNTIFS(DetailsTable[Flat No.],FlatBasedDetails[[#This Row],[Flat No]],DetailsTable[Positive Date],"&lt;&gt;")</f>
        <v>0</v>
      </c>
      <c r="C647">
        <f>COUNTIFS(DetailsTable[Flat No.],FlatBasedDetails[[#This Row],[Flat No]],DetailsTable[Recovered Date],"&lt;&gt;")</f>
        <v>0</v>
      </c>
      <c r="D647">
        <f>COUNTIFS(DetailsTable[Flat No.],FlatBasedDetails[[#This Row],[Flat No]],DetailsTable[Deceased Date],"&lt;&gt;")</f>
        <v>0</v>
      </c>
      <c r="E647" s="1">
        <f>FlatBasedDetails[[#This Row],[Total Cases Reported]]-FlatBasedDetails[[#This Row],[Recovered Cases]]-FlatBasedDetails[[#This Row],[Deceased Cases]]</f>
        <v>0</v>
      </c>
    </row>
    <row r="648" spans="1:5" x14ac:dyDescent="0.25">
      <c r="A648">
        <v>647</v>
      </c>
      <c r="B648" s="24">
        <f>COUNTIFS(DetailsTable[Flat No.],FlatBasedDetails[[#This Row],[Flat No]],DetailsTable[Positive Date],"&lt;&gt;")</f>
        <v>0</v>
      </c>
      <c r="C648">
        <f>COUNTIFS(DetailsTable[Flat No.],FlatBasedDetails[[#This Row],[Flat No]],DetailsTable[Recovered Date],"&lt;&gt;")</f>
        <v>0</v>
      </c>
      <c r="D648">
        <f>COUNTIFS(DetailsTable[Flat No.],FlatBasedDetails[[#This Row],[Flat No]],DetailsTable[Deceased Date],"&lt;&gt;")</f>
        <v>0</v>
      </c>
      <c r="E648" s="1">
        <f>FlatBasedDetails[[#This Row],[Total Cases Reported]]-FlatBasedDetails[[#This Row],[Recovered Cases]]-FlatBasedDetails[[#This Row],[Deceased Cases]]</f>
        <v>0</v>
      </c>
    </row>
    <row r="649" spans="1:5" x14ac:dyDescent="0.25">
      <c r="A649">
        <v>648</v>
      </c>
      <c r="B649" s="24">
        <f>COUNTIFS(DetailsTable[Flat No.],FlatBasedDetails[[#This Row],[Flat No]],DetailsTable[Positive Date],"&lt;&gt;")</f>
        <v>0</v>
      </c>
      <c r="C649">
        <f>COUNTIFS(DetailsTable[Flat No.],FlatBasedDetails[[#This Row],[Flat No]],DetailsTable[Recovered Date],"&lt;&gt;")</f>
        <v>0</v>
      </c>
      <c r="D649">
        <f>COUNTIFS(DetailsTable[Flat No.],FlatBasedDetails[[#This Row],[Flat No]],DetailsTable[Deceased Date],"&lt;&gt;")</f>
        <v>0</v>
      </c>
      <c r="E649" s="1">
        <f>FlatBasedDetails[[#This Row],[Total Cases Reported]]-FlatBasedDetails[[#This Row],[Recovered Cases]]-FlatBasedDetails[[#This Row],[Deceased Cases]]</f>
        <v>0</v>
      </c>
    </row>
    <row r="650" spans="1:5" x14ac:dyDescent="0.25">
      <c r="A650">
        <v>649</v>
      </c>
      <c r="B650" s="24">
        <f>COUNTIFS(DetailsTable[Flat No.],FlatBasedDetails[[#This Row],[Flat No]],DetailsTable[Positive Date],"&lt;&gt;")</f>
        <v>0</v>
      </c>
      <c r="C650">
        <f>COUNTIFS(DetailsTable[Flat No.],FlatBasedDetails[[#This Row],[Flat No]],DetailsTable[Recovered Date],"&lt;&gt;")</f>
        <v>0</v>
      </c>
      <c r="D650">
        <f>COUNTIFS(DetailsTable[Flat No.],FlatBasedDetails[[#This Row],[Flat No]],DetailsTable[Deceased Date],"&lt;&gt;")</f>
        <v>0</v>
      </c>
      <c r="E650" s="1">
        <f>FlatBasedDetails[[#This Row],[Total Cases Reported]]-FlatBasedDetails[[#This Row],[Recovered Cases]]-FlatBasedDetails[[#This Row],[Deceased Cases]]</f>
        <v>0</v>
      </c>
    </row>
    <row r="651" spans="1:5" x14ac:dyDescent="0.25">
      <c r="A651">
        <v>650</v>
      </c>
      <c r="B651" s="24">
        <f>COUNTIFS(DetailsTable[Flat No.],FlatBasedDetails[[#This Row],[Flat No]],DetailsTable[Positive Date],"&lt;&gt;")</f>
        <v>0</v>
      </c>
      <c r="C651">
        <f>COUNTIFS(DetailsTable[Flat No.],FlatBasedDetails[[#This Row],[Flat No]],DetailsTable[Recovered Date],"&lt;&gt;")</f>
        <v>0</v>
      </c>
      <c r="D651">
        <f>COUNTIFS(DetailsTable[Flat No.],FlatBasedDetails[[#This Row],[Flat No]],DetailsTable[Deceased Date],"&lt;&gt;")</f>
        <v>0</v>
      </c>
      <c r="E651" s="1">
        <f>FlatBasedDetails[[#This Row],[Total Cases Reported]]-FlatBasedDetails[[#This Row],[Recovered Cases]]-FlatBasedDetails[[#This Row],[Deceased Cases]]</f>
        <v>0</v>
      </c>
    </row>
    <row r="652" spans="1:5" x14ac:dyDescent="0.25">
      <c r="A652">
        <v>651</v>
      </c>
      <c r="B652" s="24">
        <f>COUNTIFS(DetailsTable[Flat No.],FlatBasedDetails[[#This Row],[Flat No]],DetailsTable[Positive Date],"&lt;&gt;")</f>
        <v>0</v>
      </c>
      <c r="C652">
        <f>COUNTIFS(DetailsTable[Flat No.],FlatBasedDetails[[#This Row],[Flat No]],DetailsTable[Recovered Date],"&lt;&gt;")</f>
        <v>0</v>
      </c>
      <c r="D652">
        <f>COUNTIFS(DetailsTable[Flat No.],FlatBasedDetails[[#This Row],[Flat No]],DetailsTable[Deceased Date],"&lt;&gt;")</f>
        <v>0</v>
      </c>
      <c r="E652" s="1">
        <f>FlatBasedDetails[[#This Row],[Total Cases Reported]]-FlatBasedDetails[[#This Row],[Recovered Cases]]-FlatBasedDetails[[#This Row],[Deceased Cases]]</f>
        <v>0</v>
      </c>
    </row>
    <row r="653" spans="1:5" x14ac:dyDescent="0.25">
      <c r="A653">
        <v>652</v>
      </c>
      <c r="B653" s="24">
        <f>COUNTIFS(DetailsTable[Flat No.],FlatBasedDetails[[#This Row],[Flat No]],DetailsTable[Positive Date],"&lt;&gt;")</f>
        <v>0</v>
      </c>
      <c r="C653">
        <f>COUNTIFS(DetailsTable[Flat No.],FlatBasedDetails[[#This Row],[Flat No]],DetailsTable[Recovered Date],"&lt;&gt;")</f>
        <v>0</v>
      </c>
      <c r="D653">
        <f>COUNTIFS(DetailsTable[Flat No.],FlatBasedDetails[[#This Row],[Flat No]],DetailsTable[Deceased Date],"&lt;&gt;")</f>
        <v>0</v>
      </c>
      <c r="E653" s="1">
        <f>FlatBasedDetails[[#This Row],[Total Cases Reported]]-FlatBasedDetails[[#This Row],[Recovered Cases]]-FlatBasedDetails[[#This Row],[Deceased Cases]]</f>
        <v>0</v>
      </c>
    </row>
    <row r="654" spans="1:5" x14ac:dyDescent="0.25">
      <c r="A654">
        <v>653</v>
      </c>
      <c r="B654" s="24">
        <f>COUNTIFS(DetailsTable[Flat No.],FlatBasedDetails[[#This Row],[Flat No]],DetailsTable[Positive Date],"&lt;&gt;")</f>
        <v>0</v>
      </c>
      <c r="C654">
        <f>COUNTIFS(DetailsTable[Flat No.],FlatBasedDetails[[#This Row],[Flat No]],DetailsTable[Recovered Date],"&lt;&gt;")</f>
        <v>0</v>
      </c>
      <c r="D654">
        <f>COUNTIFS(DetailsTable[Flat No.],FlatBasedDetails[[#This Row],[Flat No]],DetailsTable[Deceased Date],"&lt;&gt;")</f>
        <v>0</v>
      </c>
      <c r="E654" s="1">
        <f>FlatBasedDetails[[#This Row],[Total Cases Reported]]-FlatBasedDetails[[#This Row],[Recovered Cases]]-FlatBasedDetails[[#This Row],[Deceased Cases]]</f>
        <v>0</v>
      </c>
    </row>
    <row r="655" spans="1:5" x14ac:dyDescent="0.25">
      <c r="A655">
        <v>654</v>
      </c>
      <c r="B655" s="24">
        <f>COUNTIFS(DetailsTable[Flat No.],FlatBasedDetails[[#This Row],[Flat No]],DetailsTable[Positive Date],"&lt;&gt;")</f>
        <v>0</v>
      </c>
      <c r="C655">
        <f>COUNTIFS(DetailsTable[Flat No.],FlatBasedDetails[[#This Row],[Flat No]],DetailsTable[Recovered Date],"&lt;&gt;")</f>
        <v>0</v>
      </c>
      <c r="D655">
        <f>COUNTIFS(DetailsTable[Flat No.],FlatBasedDetails[[#This Row],[Flat No]],DetailsTable[Deceased Date],"&lt;&gt;")</f>
        <v>0</v>
      </c>
      <c r="E655" s="1">
        <f>FlatBasedDetails[[#This Row],[Total Cases Reported]]-FlatBasedDetails[[#This Row],[Recovered Cases]]-FlatBasedDetails[[#This Row],[Deceased Cases]]</f>
        <v>0</v>
      </c>
    </row>
    <row r="656" spans="1:5" x14ac:dyDescent="0.25">
      <c r="A656">
        <v>655</v>
      </c>
      <c r="B656" s="24">
        <f>COUNTIFS(DetailsTable[Flat No.],FlatBasedDetails[[#This Row],[Flat No]],DetailsTable[Positive Date],"&lt;&gt;")</f>
        <v>0</v>
      </c>
      <c r="C656">
        <f>COUNTIFS(DetailsTable[Flat No.],FlatBasedDetails[[#This Row],[Flat No]],DetailsTable[Recovered Date],"&lt;&gt;")</f>
        <v>0</v>
      </c>
      <c r="D656">
        <f>COUNTIFS(DetailsTable[Flat No.],FlatBasedDetails[[#This Row],[Flat No]],DetailsTable[Deceased Date],"&lt;&gt;")</f>
        <v>0</v>
      </c>
      <c r="E656" s="1">
        <f>FlatBasedDetails[[#This Row],[Total Cases Reported]]-FlatBasedDetails[[#This Row],[Recovered Cases]]-FlatBasedDetails[[#This Row],[Deceased Cases]]</f>
        <v>0</v>
      </c>
    </row>
    <row r="657" spans="1:5" x14ac:dyDescent="0.25">
      <c r="A657">
        <v>656</v>
      </c>
      <c r="B657" s="24">
        <f>COUNTIFS(DetailsTable[Flat No.],FlatBasedDetails[[#This Row],[Flat No]],DetailsTable[Positive Date],"&lt;&gt;")</f>
        <v>0</v>
      </c>
      <c r="C657">
        <f>COUNTIFS(DetailsTable[Flat No.],FlatBasedDetails[[#This Row],[Flat No]],DetailsTable[Recovered Date],"&lt;&gt;")</f>
        <v>0</v>
      </c>
      <c r="D657">
        <f>COUNTIFS(DetailsTable[Flat No.],FlatBasedDetails[[#This Row],[Flat No]],DetailsTable[Deceased Date],"&lt;&gt;")</f>
        <v>0</v>
      </c>
      <c r="E657" s="1">
        <f>FlatBasedDetails[[#This Row],[Total Cases Reported]]-FlatBasedDetails[[#This Row],[Recovered Cases]]-FlatBasedDetails[[#This Row],[Deceased Cases]]</f>
        <v>0</v>
      </c>
    </row>
    <row r="658" spans="1:5" x14ac:dyDescent="0.25">
      <c r="A658">
        <v>657</v>
      </c>
      <c r="B658" s="24">
        <f>COUNTIFS(DetailsTable[Flat No.],FlatBasedDetails[[#This Row],[Flat No]],DetailsTable[Positive Date],"&lt;&gt;")</f>
        <v>0</v>
      </c>
      <c r="C658">
        <f>COUNTIFS(DetailsTable[Flat No.],FlatBasedDetails[[#This Row],[Flat No]],DetailsTable[Recovered Date],"&lt;&gt;")</f>
        <v>0</v>
      </c>
      <c r="D658">
        <f>COUNTIFS(DetailsTable[Flat No.],FlatBasedDetails[[#This Row],[Flat No]],DetailsTable[Deceased Date],"&lt;&gt;")</f>
        <v>0</v>
      </c>
      <c r="E658" s="1">
        <f>FlatBasedDetails[[#This Row],[Total Cases Reported]]-FlatBasedDetails[[#This Row],[Recovered Cases]]-FlatBasedDetails[[#This Row],[Deceased Cases]]</f>
        <v>0</v>
      </c>
    </row>
    <row r="659" spans="1:5" x14ac:dyDescent="0.25">
      <c r="A659">
        <v>658</v>
      </c>
      <c r="B659" s="24">
        <f>COUNTIFS(DetailsTable[Flat No.],FlatBasedDetails[[#This Row],[Flat No]],DetailsTable[Positive Date],"&lt;&gt;")</f>
        <v>0</v>
      </c>
      <c r="C659">
        <f>COUNTIFS(DetailsTable[Flat No.],FlatBasedDetails[[#This Row],[Flat No]],DetailsTable[Recovered Date],"&lt;&gt;")</f>
        <v>0</v>
      </c>
      <c r="D659">
        <f>COUNTIFS(DetailsTable[Flat No.],FlatBasedDetails[[#This Row],[Flat No]],DetailsTable[Deceased Date],"&lt;&gt;")</f>
        <v>0</v>
      </c>
      <c r="E659" s="1">
        <f>FlatBasedDetails[[#This Row],[Total Cases Reported]]-FlatBasedDetails[[#This Row],[Recovered Cases]]-FlatBasedDetails[[#This Row],[Deceased Cases]]</f>
        <v>0</v>
      </c>
    </row>
    <row r="660" spans="1:5" x14ac:dyDescent="0.25">
      <c r="A660">
        <v>659</v>
      </c>
      <c r="B660" s="24">
        <f>COUNTIFS(DetailsTable[Flat No.],FlatBasedDetails[[#This Row],[Flat No]],DetailsTable[Positive Date],"&lt;&gt;")</f>
        <v>0</v>
      </c>
      <c r="C660">
        <f>COUNTIFS(DetailsTable[Flat No.],FlatBasedDetails[[#This Row],[Flat No]],DetailsTable[Recovered Date],"&lt;&gt;")</f>
        <v>0</v>
      </c>
      <c r="D660">
        <f>COUNTIFS(DetailsTable[Flat No.],FlatBasedDetails[[#This Row],[Flat No]],DetailsTable[Deceased Date],"&lt;&gt;")</f>
        <v>0</v>
      </c>
      <c r="E660" s="1">
        <f>FlatBasedDetails[[#This Row],[Total Cases Reported]]-FlatBasedDetails[[#This Row],[Recovered Cases]]-FlatBasedDetails[[#This Row],[Deceased Cases]]</f>
        <v>0</v>
      </c>
    </row>
    <row r="661" spans="1:5" x14ac:dyDescent="0.25">
      <c r="A661">
        <v>660</v>
      </c>
      <c r="B661" s="24">
        <f>COUNTIFS(DetailsTable[Flat No.],FlatBasedDetails[[#This Row],[Flat No]],DetailsTable[Positive Date],"&lt;&gt;")</f>
        <v>0</v>
      </c>
      <c r="C661">
        <f>COUNTIFS(DetailsTable[Flat No.],FlatBasedDetails[[#This Row],[Flat No]],DetailsTable[Recovered Date],"&lt;&gt;")</f>
        <v>0</v>
      </c>
      <c r="D661">
        <f>COUNTIFS(DetailsTable[Flat No.],FlatBasedDetails[[#This Row],[Flat No]],DetailsTable[Deceased Date],"&lt;&gt;")</f>
        <v>0</v>
      </c>
      <c r="E661" s="1">
        <f>FlatBasedDetails[[#This Row],[Total Cases Reported]]-FlatBasedDetails[[#This Row],[Recovered Cases]]-FlatBasedDetails[[#This Row],[Deceased Cases]]</f>
        <v>0</v>
      </c>
    </row>
    <row r="662" spans="1:5" x14ac:dyDescent="0.25">
      <c r="A662">
        <v>661</v>
      </c>
      <c r="B662" s="24">
        <f>COUNTIFS(DetailsTable[Flat No.],FlatBasedDetails[[#This Row],[Flat No]],DetailsTable[Positive Date],"&lt;&gt;")</f>
        <v>0</v>
      </c>
      <c r="C662">
        <f>COUNTIFS(DetailsTable[Flat No.],FlatBasedDetails[[#This Row],[Flat No]],DetailsTable[Recovered Date],"&lt;&gt;")</f>
        <v>0</v>
      </c>
      <c r="D662">
        <f>COUNTIFS(DetailsTable[Flat No.],FlatBasedDetails[[#This Row],[Flat No]],DetailsTable[Deceased Date],"&lt;&gt;")</f>
        <v>0</v>
      </c>
      <c r="E662" s="1">
        <f>FlatBasedDetails[[#This Row],[Total Cases Reported]]-FlatBasedDetails[[#This Row],[Recovered Cases]]-FlatBasedDetails[[#This Row],[Deceased Cases]]</f>
        <v>0</v>
      </c>
    </row>
    <row r="663" spans="1:5" x14ac:dyDescent="0.25">
      <c r="A663">
        <v>662</v>
      </c>
      <c r="B663" s="24">
        <f>COUNTIFS(DetailsTable[Flat No.],FlatBasedDetails[[#This Row],[Flat No]],DetailsTable[Positive Date],"&lt;&gt;")</f>
        <v>0</v>
      </c>
      <c r="C663">
        <f>COUNTIFS(DetailsTable[Flat No.],FlatBasedDetails[[#This Row],[Flat No]],DetailsTable[Recovered Date],"&lt;&gt;")</f>
        <v>0</v>
      </c>
      <c r="D663">
        <f>COUNTIFS(DetailsTable[Flat No.],FlatBasedDetails[[#This Row],[Flat No]],DetailsTable[Deceased Date],"&lt;&gt;")</f>
        <v>0</v>
      </c>
      <c r="E663" s="1">
        <f>FlatBasedDetails[[#This Row],[Total Cases Reported]]-FlatBasedDetails[[#This Row],[Recovered Cases]]-FlatBasedDetails[[#This Row],[Deceased Cases]]</f>
        <v>0</v>
      </c>
    </row>
    <row r="664" spans="1:5" x14ac:dyDescent="0.25">
      <c r="A664">
        <v>663</v>
      </c>
      <c r="B664" s="24">
        <f>COUNTIFS(DetailsTable[Flat No.],FlatBasedDetails[[#This Row],[Flat No]],DetailsTable[Positive Date],"&lt;&gt;")</f>
        <v>0</v>
      </c>
      <c r="C664">
        <f>COUNTIFS(DetailsTable[Flat No.],FlatBasedDetails[[#This Row],[Flat No]],DetailsTable[Recovered Date],"&lt;&gt;")</f>
        <v>0</v>
      </c>
      <c r="D664">
        <f>COUNTIFS(DetailsTable[Flat No.],FlatBasedDetails[[#This Row],[Flat No]],DetailsTable[Deceased Date],"&lt;&gt;")</f>
        <v>0</v>
      </c>
      <c r="E664" s="1">
        <f>FlatBasedDetails[[#This Row],[Total Cases Reported]]-FlatBasedDetails[[#This Row],[Recovered Cases]]-FlatBasedDetails[[#This Row],[Deceased Cases]]</f>
        <v>0</v>
      </c>
    </row>
    <row r="665" spans="1:5" x14ac:dyDescent="0.25">
      <c r="A665">
        <v>664</v>
      </c>
      <c r="B665" s="24">
        <f>COUNTIFS(DetailsTable[Flat No.],FlatBasedDetails[[#This Row],[Flat No]],DetailsTable[Positive Date],"&lt;&gt;")</f>
        <v>0</v>
      </c>
      <c r="C665">
        <f>COUNTIFS(DetailsTable[Flat No.],FlatBasedDetails[[#This Row],[Flat No]],DetailsTable[Recovered Date],"&lt;&gt;")</f>
        <v>0</v>
      </c>
      <c r="D665">
        <f>COUNTIFS(DetailsTable[Flat No.],FlatBasedDetails[[#This Row],[Flat No]],DetailsTable[Deceased Date],"&lt;&gt;")</f>
        <v>0</v>
      </c>
      <c r="E665" s="1">
        <f>FlatBasedDetails[[#This Row],[Total Cases Reported]]-FlatBasedDetails[[#This Row],[Recovered Cases]]-FlatBasedDetails[[#This Row],[Deceased Cases]]</f>
        <v>0</v>
      </c>
    </row>
    <row r="666" spans="1:5" x14ac:dyDescent="0.25">
      <c r="A666">
        <v>665</v>
      </c>
      <c r="B666" s="24">
        <f>COUNTIFS(DetailsTable[Flat No.],FlatBasedDetails[[#This Row],[Flat No]],DetailsTable[Positive Date],"&lt;&gt;")</f>
        <v>0</v>
      </c>
      <c r="C666">
        <f>COUNTIFS(DetailsTable[Flat No.],FlatBasedDetails[[#This Row],[Flat No]],DetailsTable[Recovered Date],"&lt;&gt;")</f>
        <v>0</v>
      </c>
      <c r="D666">
        <f>COUNTIFS(DetailsTable[Flat No.],FlatBasedDetails[[#This Row],[Flat No]],DetailsTable[Deceased Date],"&lt;&gt;")</f>
        <v>0</v>
      </c>
      <c r="E666" s="1">
        <f>FlatBasedDetails[[#This Row],[Total Cases Reported]]-FlatBasedDetails[[#This Row],[Recovered Cases]]-FlatBasedDetails[[#This Row],[Deceased Cases]]</f>
        <v>0</v>
      </c>
    </row>
    <row r="667" spans="1:5" x14ac:dyDescent="0.25">
      <c r="A667">
        <v>666</v>
      </c>
      <c r="B667" s="24">
        <f>COUNTIFS(DetailsTable[Flat No.],FlatBasedDetails[[#This Row],[Flat No]],DetailsTable[Positive Date],"&lt;&gt;")</f>
        <v>0</v>
      </c>
      <c r="C667">
        <f>COUNTIFS(DetailsTable[Flat No.],FlatBasedDetails[[#This Row],[Flat No]],DetailsTable[Recovered Date],"&lt;&gt;")</f>
        <v>0</v>
      </c>
      <c r="D667">
        <f>COUNTIFS(DetailsTable[Flat No.],FlatBasedDetails[[#This Row],[Flat No]],DetailsTable[Deceased Date],"&lt;&gt;")</f>
        <v>0</v>
      </c>
      <c r="E667" s="1">
        <f>FlatBasedDetails[[#This Row],[Total Cases Reported]]-FlatBasedDetails[[#This Row],[Recovered Cases]]-FlatBasedDetails[[#This Row],[Deceased Cases]]</f>
        <v>0</v>
      </c>
    </row>
    <row r="668" spans="1:5" x14ac:dyDescent="0.25">
      <c r="A668">
        <v>667</v>
      </c>
      <c r="B668" s="24">
        <f>COUNTIFS(DetailsTable[Flat No.],FlatBasedDetails[[#This Row],[Flat No]],DetailsTable[Positive Date],"&lt;&gt;")</f>
        <v>0</v>
      </c>
      <c r="C668">
        <f>COUNTIFS(DetailsTable[Flat No.],FlatBasedDetails[[#This Row],[Flat No]],DetailsTable[Recovered Date],"&lt;&gt;")</f>
        <v>0</v>
      </c>
      <c r="D668">
        <f>COUNTIFS(DetailsTable[Flat No.],FlatBasedDetails[[#This Row],[Flat No]],DetailsTable[Deceased Date],"&lt;&gt;")</f>
        <v>0</v>
      </c>
      <c r="E668" s="1">
        <f>FlatBasedDetails[[#This Row],[Total Cases Reported]]-FlatBasedDetails[[#This Row],[Recovered Cases]]-FlatBasedDetails[[#This Row],[Deceased Cases]]</f>
        <v>0</v>
      </c>
    </row>
    <row r="669" spans="1:5" x14ac:dyDescent="0.25">
      <c r="A669">
        <v>668</v>
      </c>
      <c r="B669" s="24">
        <f>COUNTIFS(DetailsTable[Flat No.],FlatBasedDetails[[#This Row],[Flat No]],DetailsTable[Positive Date],"&lt;&gt;")</f>
        <v>0</v>
      </c>
      <c r="C669">
        <f>COUNTIFS(DetailsTable[Flat No.],FlatBasedDetails[[#This Row],[Flat No]],DetailsTable[Recovered Date],"&lt;&gt;")</f>
        <v>0</v>
      </c>
      <c r="D669">
        <f>COUNTIFS(DetailsTable[Flat No.],FlatBasedDetails[[#This Row],[Flat No]],DetailsTable[Deceased Date],"&lt;&gt;")</f>
        <v>0</v>
      </c>
      <c r="E669" s="1">
        <f>FlatBasedDetails[[#This Row],[Total Cases Reported]]-FlatBasedDetails[[#This Row],[Recovered Cases]]-FlatBasedDetails[[#This Row],[Deceased Cases]]</f>
        <v>0</v>
      </c>
    </row>
    <row r="670" spans="1:5" x14ac:dyDescent="0.25">
      <c r="A670">
        <v>669</v>
      </c>
      <c r="B670" s="24">
        <f>COUNTIFS(DetailsTable[Flat No.],FlatBasedDetails[[#This Row],[Flat No]],DetailsTable[Positive Date],"&lt;&gt;")</f>
        <v>0</v>
      </c>
      <c r="C670">
        <f>COUNTIFS(DetailsTable[Flat No.],FlatBasedDetails[[#This Row],[Flat No]],DetailsTable[Recovered Date],"&lt;&gt;")</f>
        <v>0</v>
      </c>
      <c r="D670">
        <f>COUNTIFS(DetailsTable[Flat No.],FlatBasedDetails[[#This Row],[Flat No]],DetailsTable[Deceased Date],"&lt;&gt;")</f>
        <v>0</v>
      </c>
      <c r="E670" s="1">
        <f>FlatBasedDetails[[#This Row],[Total Cases Reported]]-FlatBasedDetails[[#This Row],[Recovered Cases]]-FlatBasedDetails[[#This Row],[Deceased Cases]]</f>
        <v>0</v>
      </c>
    </row>
    <row r="671" spans="1:5" x14ac:dyDescent="0.25">
      <c r="A671">
        <v>670</v>
      </c>
      <c r="B671" s="24">
        <f>COUNTIFS(DetailsTable[Flat No.],FlatBasedDetails[[#This Row],[Flat No]],DetailsTable[Positive Date],"&lt;&gt;")</f>
        <v>0</v>
      </c>
      <c r="C671">
        <f>COUNTIFS(DetailsTable[Flat No.],FlatBasedDetails[[#This Row],[Flat No]],DetailsTable[Recovered Date],"&lt;&gt;")</f>
        <v>0</v>
      </c>
      <c r="D671">
        <f>COUNTIFS(DetailsTable[Flat No.],FlatBasedDetails[[#This Row],[Flat No]],DetailsTable[Deceased Date],"&lt;&gt;")</f>
        <v>0</v>
      </c>
      <c r="E671" s="1">
        <f>FlatBasedDetails[[#This Row],[Total Cases Reported]]-FlatBasedDetails[[#This Row],[Recovered Cases]]-FlatBasedDetails[[#This Row],[Deceased Cases]]</f>
        <v>0</v>
      </c>
    </row>
    <row r="672" spans="1:5" x14ac:dyDescent="0.25">
      <c r="A672">
        <v>671</v>
      </c>
      <c r="B672" s="24">
        <f>COUNTIFS(DetailsTable[Flat No.],FlatBasedDetails[[#This Row],[Flat No]],DetailsTable[Positive Date],"&lt;&gt;")</f>
        <v>0</v>
      </c>
      <c r="C672">
        <f>COUNTIFS(DetailsTable[Flat No.],FlatBasedDetails[[#This Row],[Flat No]],DetailsTable[Recovered Date],"&lt;&gt;")</f>
        <v>0</v>
      </c>
      <c r="D672">
        <f>COUNTIFS(DetailsTable[Flat No.],FlatBasedDetails[[#This Row],[Flat No]],DetailsTable[Deceased Date],"&lt;&gt;")</f>
        <v>0</v>
      </c>
      <c r="E672" s="1">
        <f>FlatBasedDetails[[#This Row],[Total Cases Reported]]-FlatBasedDetails[[#This Row],[Recovered Cases]]-FlatBasedDetails[[#This Row],[Deceased Cases]]</f>
        <v>0</v>
      </c>
    </row>
    <row r="673" spans="1:5" x14ac:dyDescent="0.25">
      <c r="A673">
        <v>672</v>
      </c>
      <c r="B673" s="24">
        <f>COUNTIFS(DetailsTable[Flat No.],FlatBasedDetails[[#This Row],[Flat No]],DetailsTable[Positive Date],"&lt;&gt;")</f>
        <v>0</v>
      </c>
      <c r="C673">
        <f>COUNTIFS(DetailsTable[Flat No.],FlatBasedDetails[[#This Row],[Flat No]],DetailsTable[Recovered Date],"&lt;&gt;")</f>
        <v>0</v>
      </c>
      <c r="D673">
        <f>COUNTIFS(DetailsTable[Flat No.],FlatBasedDetails[[#This Row],[Flat No]],DetailsTable[Deceased Date],"&lt;&gt;")</f>
        <v>0</v>
      </c>
      <c r="E673" s="1">
        <f>FlatBasedDetails[[#This Row],[Total Cases Reported]]-FlatBasedDetails[[#This Row],[Recovered Cases]]-FlatBasedDetails[[#This Row],[Deceased Cases]]</f>
        <v>0</v>
      </c>
    </row>
    <row r="674" spans="1:5" x14ac:dyDescent="0.25">
      <c r="A674">
        <v>673</v>
      </c>
      <c r="B674" s="24">
        <f>COUNTIFS(DetailsTable[Flat No.],FlatBasedDetails[[#This Row],[Flat No]],DetailsTable[Positive Date],"&lt;&gt;")</f>
        <v>0</v>
      </c>
      <c r="C674">
        <f>COUNTIFS(DetailsTable[Flat No.],FlatBasedDetails[[#This Row],[Flat No]],DetailsTable[Recovered Date],"&lt;&gt;")</f>
        <v>0</v>
      </c>
      <c r="D674">
        <f>COUNTIFS(DetailsTable[Flat No.],FlatBasedDetails[[#This Row],[Flat No]],DetailsTable[Deceased Date],"&lt;&gt;")</f>
        <v>0</v>
      </c>
      <c r="E674" s="1">
        <f>FlatBasedDetails[[#This Row],[Total Cases Reported]]-FlatBasedDetails[[#This Row],[Recovered Cases]]-FlatBasedDetails[[#This Row],[Deceased Cases]]</f>
        <v>0</v>
      </c>
    </row>
    <row r="675" spans="1:5" x14ac:dyDescent="0.25">
      <c r="A675">
        <v>674</v>
      </c>
      <c r="B675" s="24">
        <f>COUNTIFS(DetailsTable[Flat No.],FlatBasedDetails[[#This Row],[Flat No]],DetailsTable[Positive Date],"&lt;&gt;")</f>
        <v>0</v>
      </c>
      <c r="C675">
        <f>COUNTIFS(DetailsTable[Flat No.],FlatBasedDetails[[#This Row],[Flat No]],DetailsTable[Recovered Date],"&lt;&gt;")</f>
        <v>0</v>
      </c>
      <c r="D675">
        <f>COUNTIFS(DetailsTable[Flat No.],FlatBasedDetails[[#This Row],[Flat No]],DetailsTable[Deceased Date],"&lt;&gt;")</f>
        <v>0</v>
      </c>
      <c r="E675" s="1">
        <f>FlatBasedDetails[[#This Row],[Total Cases Reported]]-FlatBasedDetails[[#This Row],[Recovered Cases]]-FlatBasedDetails[[#This Row],[Deceased Cases]]</f>
        <v>0</v>
      </c>
    </row>
    <row r="676" spans="1:5" x14ac:dyDescent="0.25">
      <c r="A676">
        <v>675</v>
      </c>
      <c r="B676" s="24">
        <f>COUNTIFS(DetailsTable[Flat No.],FlatBasedDetails[[#This Row],[Flat No]],DetailsTable[Positive Date],"&lt;&gt;")</f>
        <v>0</v>
      </c>
      <c r="C676">
        <f>COUNTIFS(DetailsTable[Flat No.],FlatBasedDetails[[#This Row],[Flat No]],DetailsTable[Recovered Date],"&lt;&gt;")</f>
        <v>0</v>
      </c>
      <c r="D676">
        <f>COUNTIFS(DetailsTable[Flat No.],FlatBasedDetails[[#This Row],[Flat No]],DetailsTable[Deceased Date],"&lt;&gt;")</f>
        <v>0</v>
      </c>
      <c r="E676" s="1">
        <f>FlatBasedDetails[[#This Row],[Total Cases Reported]]-FlatBasedDetails[[#This Row],[Recovered Cases]]-FlatBasedDetails[[#This Row],[Deceased Cases]]</f>
        <v>0</v>
      </c>
    </row>
    <row r="677" spans="1:5" x14ac:dyDescent="0.25">
      <c r="A677">
        <v>676</v>
      </c>
      <c r="B677" s="24">
        <f>COUNTIFS(DetailsTable[Flat No.],FlatBasedDetails[[#This Row],[Flat No]],DetailsTable[Positive Date],"&lt;&gt;")</f>
        <v>0</v>
      </c>
      <c r="C677">
        <f>COUNTIFS(DetailsTable[Flat No.],FlatBasedDetails[[#This Row],[Flat No]],DetailsTable[Recovered Date],"&lt;&gt;")</f>
        <v>0</v>
      </c>
      <c r="D677">
        <f>COUNTIFS(DetailsTable[Flat No.],FlatBasedDetails[[#This Row],[Flat No]],DetailsTable[Deceased Date],"&lt;&gt;")</f>
        <v>0</v>
      </c>
      <c r="E677" s="1">
        <f>FlatBasedDetails[[#This Row],[Total Cases Reported]]-FlatBasedDetails[[#This Row],[Recovered Cases]]-FlatBasedDetails[[#This Row],[Deceased Cases]]</f>
        <v>0</v>
      </c>
    </row>
    <row r="678" spans="1:5" x14ac:dyDescent="0.25">
      <c r="A678">
        <v>677</v>
      </c>
      <c r="B678" s="24">
        <f>COUNTIFS(DetailsTable[Flat No.],FlatBasedDetails[[#This Row],[Flat No]],DetailsTable[Positive Date],"&lt;&gt;")</f>
        <v>0</v>
      </c>
      <c r="C678">
        <f>COUNTIFS(DetailsTable[Flat No.],FlatBasedDetails[[#This Row],[Flat No]],DetailsTable[Recovered Date],"&lt;&gt;")</f>
        <v>0</v>
      </c>
      <c r="D678">
        <f>COUNTIFS(DetailsTable[Flat No.],FlatBasedDetails[[#This Row],[Flat No]],DetailsTable[Deceased Date],"&lt;&gt;")</f>
        <v>0</v>
      </c>
      <c r="E678" s="1">
        <f>FlatBasedDetails[[#This Row],[Total Cases Reported]]-FlatBasedDetails[[#This Row],[Recovered Cases]]-FlatBasedDetails[[#This Row],[Deceased Cases]]</f>
        <v>0</v>
      </c>
    </row>
    <row r="679" spans="1:5" x14ac:dyDescent="0.25">
      <c r="A679">
        <v>678</v>
      </c>
      <c r="B679" s="24">
        <f>COUNTIFS(DetailsTable[Flat No.],FlatBasedDetails[[#This Row],[Flat No]],DetailsTable[Positive Date],"&lt;&gt;")</f>
        <v>0</v>
      </c>
      <c r="C679">
        <f>COUNTIFS(DetailsTable[Flat No.],FlatBasedDetails[[#This Row],[Flat No]],DetailsTable[Recovered Date],"&lt;&gt;")</f>
        <v>0</v>
      </c>
      <c r="D679">
        <f>COUNTIFS(DetailsTable[Flat No.],FlatBasedDetails[[#This Row],[Flat No]],DetailsTable[Deceased Date],"&lt;&gt;")</f>
        <v>0</v>
      </c>
      <c r="E679" s="1">
        <f>FlatBasedDetails[[#This Row],[Total Cases Reported]]-FlatBasedDetails[[#This Row],[Recovered Cases]]-FlatBasedDetails[[#This Row],[Deceased Cases]]</f>
        <v>0</v>
      </c>
    </row>
    <row r="680" spans="1:5" x14ac:dyDescent="0.25">
      <c r="A680">
        <v>679</v>
      </c>
      <c r="B680" s="24">
        <f>COUNTIFS(DetailsTable[Flat No.],FlatBasedDetails[[#This Row],[Flat No]],DetailsTable[Positive Date],"&lt;&gt;")</f>
        <v>0</v>
      </c>
      <c r="C680">
        <f>COUNTIFS(DetailsTable[Flat No.],FlatBasedDetails[[#This Row],[Flat No]],DetailsTable[Recovered Date],"&lt;&gt;")</f>
        <v>0</v>
      </c>
      <c r="D680">
        <f>COUNTIFS(DetailsTable[Flat No.],FlatBasedDetails[[#This Row],[Flat No]],DetailsTable[Deceased Date],"&lt;&gt;")</f>
        <v>0</v>
      </c>
      <c r="E680" s="1">
        <f>FlatBasedDetails[[#This Row],[Total Cases Reported]]-FlatBasedDetails[[#This Row],[Recovered Cases]]-FlatBasedDetails[[#This Row],[Deceased Cases]]</f>
        <v>0</v>
      </c>
    </row>
    <row r="681" spans="1:5" x14ac:dyDescent="0.25">
      <c r="A681">
        <v>680</v>
      </c>
      <c r="B681" s="24">
        <f>COUNTIFS(DetailsTable[Flat No.],FlatBasedDetails[[#This Row],[Flat No]],DetailsTable[Positive Date],"&lt;&gt;")</f>
        <v>0</v>
      </c>
      <c r="C681">
        <f>COUNTIFS(DetailsTable[Flat No.],FlatBasedDetails[[#This Row],[Flat No]],DetailsTable[Recovered Date],"&lt;&gt;")</f>
        <v>0</v>
      </c>
      <c r="D681">
        <f>COUNTIFS(DetailsTable[Flat No.],FlatBasedDetails[[#This Row],[Flat No]],DetailsTable[Deceased Date],"&lt;&gt;")</f>
        <v>0</v>
      </c>
      <c r="E681" s="1">
        <f>FlatBasedDetails[[#This Row],[Total Cases Reported]]-FlatBasedDetails[[#This Row],[Recovered Cases]]-FlatBasedDetails[[#This Row],[Deceased Cases]]</f>
        <v>0</v>
      </c>
    </row>
    <row r="682" spans="1:5" x14ac:dyDescent="0.25">
      <c r="A682">
        <v>681</v>
      </c>
      <c r="B682" s="24">
        <f>COUNTIFS(DetailsTable[Flat No.],FlatBasedDetails[[#This Row],[Flat No]],DetailsTable[Positive Date],"&lt;&gt;")</f>
        <v>0</v>
      </c>
      <c r="C682">
        <f>COUNTIFS(DetailsTable[Flat No.],FlatBasedDetails[[#This Row],[Flat No]],DetailsTable[Recovered Date],"&lt;&gt;")</f>
        <v>0</v>
      </c>
      <c r="D682">
        <f>COUNTIFS(DetailsTable[Flat No.],FlatBasedDetails[[#This Row],[Flat No]],DetailsTable[Deceased Date],"&lt;&gt;")</f>
        <v>0</v>
      </c>
      <c r="E682" s="1">
        <f>FlatBasedDetails[[#This Row],[Total Cases Reported]]-FlatBasedDetails[[#This Row],[Recovered Cases]]-FlatBasedDetails[[#This Row],[Deceased Cases]]</f>
        <v>0</v>
      </c>
    </row>
    <row r="683" spans="1:5" x14ac:dyDescent="0.25">
      <c r="A683">
        <v>682</v>
      </c>
      <c r="B683" s="24">
        <f>COUNTIFS(DetailsTable[Flat No.],FlatBasedDetails[[#This Row],[Flat No]],DetailsTable[Positive Date],"&lt;&gt;")</f>
        <v>0</v>
      </c>
      <c r="C683">
        <f>COUNTIFS(DetailsTable[Flat No.],FlatBasedDetails[[#This Row],[Flat No]],DetailsTable[Recovered Date],"&lt;&gt;")</f>
        <v>0</v>
      </c>
      <c r="D683">
        <f>COUNTIFS(DetailsTable[Flat No.],FlatBasedDetails[[#This Row],[Flat No]],DetailsTable[Deceased Date],"&lt;&gt;")</f>
        <v>0</v>
      </c>
      <c r="E683" s="1">
        <f>FlatBasedDetails[[#This Row],[Total Cases Reported]]-FlatBasedDetails[[#This Row],[Recovered Cases]]-FlatBasedDetails[[#This Row],[Deceased Cases]]</f>
        <v>0</v>
      </c>
    </row>
    <row r="684" spans="1:5" x14ac:dyDescent="0.25">
      <c r="A684">
        <v>683</v>
      </c>
      <c r="B684" s="24">
        <f>COUNTIFS(DetailsTable[Flat No.],FlatBasedDetails[[#This Row],[Flat No]],DetailsTable[Positive Date],"&lt;&gt;")</f>
        <v>0</v>
      </c>
      <c r="C684">
        <f>COUNTIFS(DetailsTable[Flat No.],FlatBasedDetails[[#This Row],[Flat No]],DetailsTable[Recovered Date],"&lt;&gt;")</f>
        <v>0</v>
      </c>
      <c r="D684">
        <f>COUNTIFS(DetailsTable[Flat No.],FlatBasedDetails[[#This Row],[Flat No]],DetailsTable[Deceased Date],"&lt;&gt;")</f>
        <v>0</v>
      </c>
      <c r="E684" s="1">
        <f>FlatBasedDetails[[#This Row],[Total Cases Reported]]-FlatBasedDetails[[#This Row],[Recovered Cases]]-FlatBasedDetails[[#This Row],[Deceased Cases]]</f>
        <v>0</v>
      </c>
    </row>
    <row r="685" spans="1:5" x14ac:dyDescent="0.25">
      <c r="A685">
        <v>684</v>
      </c>
      <c r="B685" s="24">
        <f>COUNTIFS(DetailsTable[Flat No.],FlatBasedDetails[[#This Row],[Flat No]],DetailsTable[Positive Date],"&lt;&gt;")</f>
        <v>0</v>
      </c>
      <c r="C685">
        <f>COUNTIFS(DetailsTable[Flat No.],FlatBasedDetails[[#This Row],[Flat No]],DetailsTable[Recovered Date],"&lt;&gt;")</f>
        <v>0</v>
      </c>
      <c r="D685">
        <f>COUNTIFS(DetailsTable[Flat No.],FlatBasedDetails[[#This Row],[Flat No]],DetailsTable[Deceased Date],"&lt;&gt;")</f>
        <v>0</v>
      </c>
      <c r="E685" s="1">
        <f>FlatBasedDetails[[#This Row],[Total Cases Reported]]-FlatBasedDetails[[#This Row],[Recovered Cases]]-FlatBasedDetails[[#This Row],[Deceased Cases]]</f>
        <v>0</v>
      </c>
    </row>
    <row r="686" spans="1:5" x14ac:dyDescent="0.25">
      <c r="A686">
        <v>685</v>
      </c>
      <c r="B686" s="24">
        <f>COUNTIFS(DetailsTable[Flat No.],FlatBasedDetails[[#This Row],[Flat No]],DetailsTable[Positive Date],"&lt;&gt;")</f>
        <v>0</v>
      </c>
      <c r="C686">
        <f>COUNTIFS(DetailsTable[Flat No.],FlatBasedDetails[[#This Row],[Flat No]],DetailsTable[Recovered Date],"&lt;&gt;")</f>
        <v>0</v>
      </c>
      <c r="D686">
        <f>COUNTIFS(DetailsTable[Flat No.],FlatBasedDetails[[#This Row],[Flat No]],DetailsTable[Deceased Date],"&lt;&gt;")</f>
        <v>0</v>
      </c>
      <c r="E686" s="1">
        <f>FlatBasedDetails[[#This Row],[Total Cases Reported]]-FlatBasedDetails[[#This Row],[Recovered Cases]]-FlatBasedDetails[[#This Row],[Deceased Cases]]</f>
        <v>0</v>
      </c>
    </row>
    <row r="687" spans="1:5" x14ac:dyDescent="0.25">
      <c r="A687">
        <v>686</v>
      </c>
      <c r="B687" s="24">
        <f>COUNTIFS(DetailsTable[Flat No.],FlatBasedDetails[[#This Row],[Flat No]],DetailsTable[Positive Date],"&lt;&gt;")</f>
        <v>0</v>
      </c>
      <c r="C687">
        <f>COUNTIFS(DetailsTable[Flat No.],FlatBasedDetails[[#This Row],[Flat No]],DetailsTable[Recovered Date],"&lt;&gt;")</f>
        <v>0</v>
      </c>
      <c r="D687">
        <f>COUNTIFS(DetailsTable[Flat No.],FlatBasedDetails[[#This Row],[Flat No]],DetailsTable[Deceased Date],"&lt;&gt;")</f>
        <v>0</v>
      </c>
      <c r="E687" s="1">
        <f>FlatBasedDetails[[#This Row],[Total Cases Reported]]-FlatBasedDetails[[#This Row],[Recovered Cases]]-FlatBasedDetails[[#This Row],[Deceased Cases]]</f>
        <v>0</v>
      </c>
    </row>
    <row r="688" spans="1:5" x14ac:dyDescent="0.25">
      <c r="A688">
        <v>687</v>
      </c>
      <c r="B688" s="24">
        <f>COUNTIFS(DetailsTable[Flat No.],FlatBasedDetails[[#This Row],[Flat No]],DetailsTable[Positive Date],"&lt;&gt;")</f>
        <v>0</v>
      </c>
      <c r="C688">
        <f>COUNTIFS(DetailsTable[Flat No.],FlatBasedDetails[[#This Row],[Flat No]],DetailsTable[Recovered Date],"&lt;&gt;")</f>
        <v>0</v>
      </c>
      <c r="D688">
        <f>COUNTIFS(DetailsTable[Flat No.],FlatBasedDetails[[#This Row],[Flat No]],DetailsTable[Deceased Date],"&lt;&gt;")</f>
        <v>0</v>
      </c>
      <c r="E688" s="1">
        <f>FlatBasedDetails[[#This Row],[Total Cases Reported]]-FlatBasedDetails[[#This Row],[Recovered Cases]]-FlatBasedDetails[[#This Row],[Deceased Cases]]</f>
        <v>0</v>
      </c>
    </row>
    <row r="689" spans="1:5" x14ac:dyDescent="0.25">
      <c r="A689">
        <v>688</v>
      </c>
      <c r="B689" s="24">
        <f>COUNTIFS(DetailsTable[Flat No.],FlatBasedDetails[[#This Row],[Flat No]],DetailsTable[Positive Date],"&lt;&gt;")</f>
        <v>0</v>
      </c>
      <c r="C689">
        <f>COUNTIFS(DetailsTable[Flat No.],FlatBasedDetails[[#This Row],[Flat No]],DetailsTable[Recovered Date],"&lt;&gt;")</f>
        <v>0</v>
      </c>
      <c r="D689">
        <f>COUNTIFS(DetailsTable[Flat No.],FlatBasedDetails[[#This Row],[Flat No]],DetailsTable[Deceased Date],"&lt;&gt;")</f>
        <v>0</v>
      </c>
      <c r="E689" s="1">
        <f>FlatBasedDetails[[#This Row],[Total Cases Reported]]-FlatBasedDetails[[#This Row],[Recovered Cases]]-FlatBasedDetails[[#This Row],[Deceased Cases]]</f>
        <v>0</v>
      </c>
    </row>
    <row r="690" spans="1:5" x14ac:dyDescent="0.25">
      <c r="A690">
        <v>689</v>
      </c>
      <c r="B690" s="24">
        <f>COUNTIFS(DetailsTable[Flat No.],FlatBasedDetails[[#This Row],[Flat No]],DetailsTable[Positive Date],"&lt;&gt;")</f>
        <v>0</v>
      </c>
      <c r="C690">
        <f>COUNTIFS(DetailsTable[Flat No.],FlatBasedDetails[[#This Row],[Flat No]],DetailsTable[Recovered Date],"&lt;&gt;")</f>
        <v>0</v>
      </c>
      <c r="D690">
        <f>COUNTIFS(DetailsTable[Flat No.],FlatBasedDetails[[#This Row],[Flat No]],DetailsTable[Deceased Date],"&lt;&gt;")</f>
        <v>0</v>
      </c>
      <c r="E690" s="1">
        <f>FlatBasedDetails[[#This Row],[Total Cases Reported]]-FlatBasedDetails[[#This Row],[Recovered Cases]]-FlatBasedDetails[[#This Row],[Deceased Cases]]</f>
        <v>0</v>
      </c>
    </row>
    <row r="691" spans="1:5" x14ac:dyDescent="0.25">
      <c r="A691">
        <v>690</v>
      </c>
      <c r="B691" s="24">
        <f>COUNTIFS(DetailsTable[Flat No.],FlatBasedDetails[[#This Row],[Flat No]],DetailsTable[Positive Date],"&lt;&gt;")</f>
        <v>0</v>
      </c>
      <c r="C691">
        <f>COUNTIFS(DetailsTable[Flat No.],FlatBasedDetails[[#This Row],[Flat No]],DetailsTable[Recovered Date],"&lt;&gt;")</f>
        <v>0</v>
      </c>
      <c r="D691">
        <f>COUNTIFS(DetailsTable[Flat No.],FlatBasedDetails[[#This Row],[Flat No]],DetailsTable[Deceased Date],"&lt;&gt;")</f>
        <v>0</v>
      </c>
      <c r="E691" s="1">
        <f>FlatBasedDetails[[#This Row],[Total Cases Reported]]-FlatBasedDetails[[#This Row],[Recovered Cases]]-FlatBasedDetails[[#This Row],[Deceased Cases]]</f>
        <v>0</v>
      </c>
    </row>
    <row r="692" spans="1:5" x14ac:dyDescent="0.25">
      <c r="A692">
        <v>691</v>
      </c>
      <c r="B692" s="24">
        <f>COUNTIFS(DetailsTable[Flat No.],FlatBasedDetails[[#This Row],[Flat No]],DetailsTable[Positive Date],"&lt;&gt;")</f>
        <v>0</v>
      </c>
      <c r="C692">
        <f>COUNTIFS(DetailsTable[Flat No.],FlatBasedDetails[[#This Row],[Flat No]],DetailsTable[Recovered Date],"&lt;&gt;")</f>
        <v>0</v>
      </c>
      <c r="D692">
        <f>COUNTIFS(DetailsTable[Flat No.],FlatBasedDetails[[#This Row],[Flat No]],DetailsTable[Deceased Date],"&lt;&gt;")</f>
        <v>0</v>
      </c>
      <c r="E692" s="1">
        <f>FlatBasedDetails[[#This Row],[Total Cases Reported]]-FlatBasedDetails[[#This Row],[Recovered Cases]]-FlatBasedDetails[[#This Row],[Deceased Cases]]</f>
        <v>0</v>
      </c>
    </row>
    <row r="693" spans="1:5" x14ac:dyDescent="0.25">
      <c r="A693">
        <v>692</v>
      </c>
      <c r="B693" s="24">
        <f>COUNTIFS(DetailsTable[Flat No.],FlatBasedDetails[[#This Row],[Flat No]],DetailsTable[Positive Date],"&lt;&gt;")</f>
        <v>0</v>
      </c>
      <c r="C693">
        <f>COUNTIFS(DetailsTable[Flat No.],FlatBasedDetails[[#This Row],[Flat No]],DetailsTable[Recovered Date],"&lt;&gt;")</f>
        <v>0</v>
      </c>
      <c r="D693">
        <f>COUNTIFS(DetailsTable[Flat No.],FlatBasedDetails[[#This Row],[Flat No]],DetailsTable[Deceased Date],"&lt;&gt;")</f>
        <v>0</v>
      </c>
      <c r="E693" s="1">
        <f>FlatBasedDetails[[#This Row],[Total Cases Reported]]-FlatBasedDetails[[#This Row],[Recovered Cases]]-FlatBasedDetails[[#This Row],[Deceased Cases]]</f>
        <v>0</v>
      </c>
    </row>
    <row r="694" spans="1:5" x14ac:dyDescent="0.25">
      <c r="A694">
        <v>693</v>
      </c>
      <c r="B694" s="24">
        <f>COUNTIFS(DetailsTable[Flat No.],FlatBasedDetails[[#This Row],[Flat No]],DetailsTable[Positive Date],"&lt;&gt;")</f>
        <v>0</v>
      </c>
      <c r="C694">
        <f>COUNTIFS(DetailsTable[Flat No.],FlatBasedDetails[[#This Row],[Flat No]],DetailsTable[Recovered Date],"&lt;&gt;")</f>
        <v>0</v>
      </c>
      <c r="D694">
        <f>COUNTIFS(DetailsTable[Flat No.],FlatBasedDetails[[#This Row],[Flat No]],DetailsTable[Deceased Date],"&lt;&gt;")</f>
        <v>0</v>
      </c>
      <c r="E694" s="1">
        <f>FlatBasedDetails[[#This Row],[Total Cases Reported]]-FlatBasedDetails[[#This Row],[Recovered Cases]]-FlatBasedDetails[[#This Row],[Deceased Cases]]</f>
        <v>0</v>
      </c>
    </row>
    <row r="695" spans="1:5" x14ac:dyDescent="0.25">
      <c r="A695">
        <v>694</v>
      </c>
      <c r="B695" s="24">
        <f>COUNTIFS(DetailsTable[Flat No.],FlatBasedDetails[[#This Row],[Flat No]],DetailsTable[Positive Date],"&lt;&gt;")</f>
        <v>0</v>
      </c>
      <c r="C695">
        <f>COUNTIFS(DetailsTable[Flat No.],FlatBasedDetails[[#This Row],[Flat No]],DetailsTable[Recovered Date],"&lt;&gt;")</f>
        <v>0</v>
      </c>
      <c r="D695">
        <f>COUNTIFS(DetailsTable[Flat No.],FlatBasedDetails[[#This Row],[Flat No]],DetailsTable[Deceased Date],"&lt;&gt;")</f>
        <v>0</v>
      </c>
      <c r="E695" s="1">
        <f>FlatBasedDetails[[#This Row],[Total Cases Reported]]-FlatBasedDetails[[#This Row],[Recovered Cases]]-FlatBasedDetails[[#This Row],[Deceased Cases]]</f>
        <v>0</v>
      </c>
    </row>
    <row r="696" spans="1:5" x14ac:dyDescent="0.25">
      <c r="A696">
        <v>695</v>
      </c>
      <c r="B696" s="24">
        <f>COUNTIFS(DetailsTable[Flat No.],FlatBasedDetails[[#This Row],[Flat No]],DetailsTable[Positive Date],"&lt;&gt;")</f>
        <v>0</v>
      </c>
      <c r="C696">
        <f>COUNTIFS(DetailsTable[Flat No.],FlatBasedDetails[[#This Row],[Flat No]],DetailsTable[Recovered Date],"&lt;&gt;")</f>
        <v>0</v>
      </c>
      <c r="D696">
        <f>COUNTIFS(DetailsTable[Flat No.],FlatBasedDetails[[#This Row],[Flat No]],DetailsTable[Deceased Date],"&lt;&gt;")</f>
        <v>0</v>
      </c>
      <c r="E696" s="1">
        <f>FlatBasedDetails[[#This Row],[Total Cases Reported]]-FlatBasedDetails[[#This Row],[Recovered Cases]]-FlatBasedDetails[[#This Row],[Deceased Cases]]</f>
        <v>0</v>
      </c>
    </row>
    <row r="697" spans="1:5" x14ac:dyDescent="0.25">
      <c r="A697">
        <v>696</v>
      </c>
      <c r="B697" s="24">
        <f>COUNTIFS(DetailsTable[Flat No.],FlatBasedDetails[[#This Row],[Flat No]],DetailsTable[Positive Date],"&lt;&gt;")</f>
        <v>0</v>
      </c>
      <c r="C697">
        <f>COUNTIFS(DetailsTable[Flat No.],FlatBasedDetails[[#This Row],[Flat No]],DetailsTable[Recovered Date],"&lt;&gt;")</f>
        <v>0</v>
      </c>
      <c r="D697">
        <f>COUNTIFS(DetailsTable[Flat No.],FlatBasedDetails[[#This Row],[Flat No]],DetailsTable[Deceased Date],"&lt;&gt;")</f>
        <v>0</v>
      </c>
      <c r="E697" s="1">
        <f>FlatBasedDetails[[#This Row],[Total Cases Reported]]-FlatBasedDetails[[#This Row],[Recovered Cases]]-FlatBasedDetails[[#This Row],[Deceased Cases]]</f>
        <v>0</v>
      </c>
    </row>
    <row r="698" spans="1:5" x14ac:dyDescent="0.25">
      <c r="A698">
        <v>697</v>
      </c>
      <c r="B698" s="24">
        <f>COUNTIFS(DetailsTable[Flat No.],FlatBasedDetails[[#This Row],[Flat No]],DetailsTable[Positive Date],"&lt;&gt;")</f>
        <v>0</v>
      </c>
      <c r="C698">
        <f>COUNTIFS(DetailsTable[Flat No.],FlatBasedDetails[[#This Row],[Flat No]],DetailsTable[Recovered Date],"&lt;&gt;")</f>
        <v>0</v>
      </c>
      <c r="D698">
        <f>COUNTIFS(DetailsTable[Flat No.],FlatBasedDetails[[#This Row],[Flat No]],DetailsTable[Deceased Date],"&lt;&gt;")</f>
        <v>0</v>
      </c>
      <c r="E698" s="1">
        <f>FlatBasedDetails[[#This Row],[Total Cases Reported]]-FlatBasedDetails[[#This Row],[Recovered Cases]]-FlatBasedDetails[[#This Row],[Deceased Cases]]</f>
        <v>0</v>
      </c>
    </row>
    <row r="699" spans="1:5" x14ac:dyDescent="0.25">
      <c r="A699">
        <v>698</v>
      </c>
      <c r="B699" s="24">
        <f>COUNTIFS(DetailsTable[Flat No.],FlatBasedDetails[[#This Row],[Flat No]],DetailsTable[Positive Date],"&lt;&gt;")</f>
        <v>0</v>
      </c>
      <c r="C699">
        <f>COUNTIFS(DetailsTable[Flat No.],FlatBasedDetails[[#This Row],[Flat No]],DetailsTable[Recovered Date],"&lt;&gt;")</f>
        <v>0</v>
      </c>
      <c r="D699">
        <f>COUNTIFS(DetailsTable[Flat No.],FlatBasedDetails[[#This Row],[Flat No]],DetailsTable[Deceased Date],"&lt;&gt;")</f>
        <v>0</v>
      </c>
      <c r="E699" s="1">
        <f>FlatBasedDetails[[#This Row],[Total Cases Reported]]-FlatBasedDetails[[#This Row],[Recovered Cases]]-FlatBasedDetails[[#This Row],[Deceased Cases]]</f>
        <v>0</v>
      </c>
    </row>
    <row r="700" spans="1:5" x14ac:dyDescent="0.25">
      <c r="A700">
        <v>699</v>
      </c>
      <c r="B700" s="24">
        <f>COUNTIFS(DetailsTable[Flat No.],FlatBasedDetails[[#This Row],[Flat No]],DetailsTable[Positive Date],"&lt;&gt;")</f>
        <v>0</v>
      </c>
      <c r="C700">
        <f>COUNTIFS(DetailsTable[Flat No.],FlatBasedDetails[[#This Row],[Flat No]],DetailsTable[Recovered Date],"&lt;&gt;")</f>
        <v>0</v>
      </c>
      <c r="D700">
        <f>COUNTIFS(DetailsTable[Flat No.],FlatBasedDetails[[#This Row],[Flat No]],DetailsTable[Deceased Date],"&lt;&gt;")</f>
        <v>0</v>
      </c>
      <c r="E700" s="1">
        <f>FlatBasedDetails[[#This Row],[Total Cases Reported]]-FlatBasedDetails[[#This Row],[Recovered Cases]]-FlatBasedDetails[[#This Row],[Deceased Cases]]</f>
        <v>0</v>
      </c>
    </row>
    <row r="701" spans="1:5" x14ac:dyDescent="0.25">
      <c r="A701">
        <v>700</v>
      </c>
      <c r="B701" s="24">
        <f>COUNTIFS(DetailsTable[Flat No.],FlatBasedDetails[[#This Row],[Flat No]],DetailsTable[Positive Date],"&lt;&gt;")</f>
        <v>0</v>
      </c>
      <c r="C701">
        <f>COUNTIFS(DetailsTable[Flat No.],FlatBasedDetails[[#This Row],[Flat No]],DetailsTable[Recovered Date],"&lt;&gt;")</f>
        <v>0</v>
      </c>
      <c r="D701">
        <f>COUNTIFS(DetailsTable[Flat No.],FlatBasedDetails[[#This Row],[Flat No]],DetailsTable[Deceased Date],"&lt;&gt;")</f>
        <v>0</v>
      </c>
      <c r="E701" s="1">
        <f>FlatBasedDetails[[#This Row],[Total Cases Reported]]-FlatBasedDetails[[#This Row],[Recovered Cases]]-FlatBasedDetails[[#This Row],[Deceased Cases]]</f>
        <v>0</v>
      </c>
    </row>
    <row r="702" spans="1:5" x14ac:dyDescent="0.25">
      <c r="A702">
        <v>701</v>
      </c>
      <c r="B702" s="24">
        <f>COUNTIFS(DetailsTable[Flat No.],FlatBasedDetails[[#This Row],[Flat No]],DetailsTable[Positive Date],"&lt;&gt;")</f>
        <v>0</v>
      </c>
      <c r="C702">
        <f>COUNTIFS(DetailsTable[Flat No.],FlatBasedDetails[[#This Row],[Flat No]],DetailsTable[Recovered Date],"&lt;&gt;")</f>
        <v>0</v>
      </c>
      <c r="D702">
        <f>COUNTIFS(DetailsTable[Flat No.],FlatBasedDetails[[#This Row],[Flat No]],DetailsTable[Deceased Date],"&lt;&gt;")</f>
        <v>0</v>
      </c>
      <c r="E702" s="1">
        <f>FlatBasedDetails[[#This Row],[Total Cases Reported]]-FlatBasedDetails[[#This Row],[Recovered Cases]]-FlatBasedDetails[[#This Row],[Deceased Cases]]</f>
        <v>0</v>
      </c>
    </row>
    <row r="703" spans="1:5" x14ac:dyDescent="0.25">
      <c r="A703">
        <v>702</v>
      </c>
      <c r="B703" s="24">
        <f>COUNTIFS(DetailsTable[Flat No.],FlatBasedDetails[[#This Row],[Flat No]],DetailsTable[Positive Date],"&lt;&gt;")</f>
        <v>0</v>
      </c>
      <c r="C703">
        <f>COUNTIFS(DetailsTable[Flat No.],FlatBasedDetails[[#This Row],[Flat No]],DetailsTable[Recovered Date],"&lt;&gt;")</f>
        <v>0</v>
      </c>
      <c r="D703">
        <f>COUNTIFS(DetailsTable[Flat No.],FlatBasedDetails[[#This Row],[Flat No]],DetailsTable[Deceased Date],"&lt;&gt;")</f>
        <v>0</v>
      </c>
      <c r="E703" s="1">
        <f>FlatBasedDetails[[#This Row],[Total Cases Reported]]-FlatBasedDetails[[#This Row],[Recovered Cases]]-FlatBasedDetails[[#This Row],[Deceased Cases]]</f>
        <v>0</v>
      </c>
    </row>
    <row r="704" spans="1:5" x14ac:dyDescent="0.25">
      <c r="A704">
        <v>703</v>
      </c>
      <c r="B704" s="24">
        <f>COUNTIFS(DetailsTable[Flat No.],FlatBasedDetails[[#This Row],[Flat No]],DetailsTable[Positive Date],"&lt;&gt;")</f>
        <v>0</v>
      </c>
      <c r="C704">
        <f>COUNTIFS(DetailsTable[Flat No.],FlatBasedDetails[[#This Row],[Flat No]],DetailsTable[Recovered Date],"&lt;&gt;")</f>
        <v>0</v>
      </c>
      <c r="D704">
        <f>COUNTIFS(DetailsTable[Flat No.],FlatBasedDetails[[#This Row],[Flat No]],DetailsTable[Deceased Date],"&lt;&gt;")</f>
        <v>0</v>
      </c>
      <c r="E704" s="1">
        <f>FlatBasedDetails[[#This Row],[Total Cases Reported]]-FlatBasedDetails[[#This Row],[Recovered Cases]]-FlatBasedDetails[[#This Row],[Deceased Cases]]</f>
        <v>0</v>
      </c>
    </row>
    <row r="705" spans="1:5" x14ac:dyDescent="0.25">
      <c r="A705">
        <v>704</v>
      </c>
      <c r="B705" s="24">
        <f>COUNTIFS(DetailsTable[Flat No.],FlatBasedDetails[[#This Row],[Flat No]],DetailsTable[Positive Date],"&lt;&gt;")</f>
        <v>0</v>
      </c>
      <c r="C705">
        <f>COUNTIFS(DetailsTable[Flat No.],FlatBasedDetails[[#This Row],[Flat No]],DetailsTable[Recovered Date],"&lt;&gt;")</f>
        <v>0</v>
      </c>
      <c r="D705">
        <f>COUNTIFS(DetailsTable[Flat No.],FlatBasedDetails[[#This Row],[Flat No]],DetailsTable[Deceased Date],"&lt;&gt;")</f>
        <v>0</v>
      </c>
      <c r="E705" s="1">
        <f>FlatBasedDetails[[#This Row],[Total Cases Reported]]-FlatBasedDetails[[#This Row],[Recovered Cases]]-FlatBasedDetails[[#This Row],[Deceased Cases]]</f>
        <v>0</v>
      </c>
    </row>
    <row r="706" spans="1:5" x14ac:dyDescent="0.25">
      <c r="A706">
        <v>705</v>
      </c>
      <c r="B706" s="24">
        <f>COUNTIFS(DetailsTable[Flat No.],FlatBasedDetails[[#This Row],[Flat No]],DetailsTable[Positive Date],"&lt;&gt;")</f>
        <v>0</v>
      </c>
      <c r="C706">
        <f>COUNTIFS(DetailsTable[Flat No.],FlatBasedDetails[[#This Row],[Flat No]],DetailsTable[Recovered Date],"&lt;&gt;")</f>
        <v>0</v>
      </c>
      <c r="D706">
        <f>COUNTIFS(DetailsTable[Flat No.],FlatBasedDetails[[#This Row],[Flat No]],DetailsTable[Deceased Date],"&lt;&gt;")</f>
        <v>0</v>
      </c>
      <c r="E706" s="1">
        <f>FlatBasedDetails[[#This Row],[Total Cases Reported]]-FlatBasedDetails[[#This Row],[Recovered Cases]]-FlatBasedDetails[[#This Row],[Deceased Cases]]</f>
        <v>0</v>
      </c>
    </row>
    <row r="707" spans="1:5" x14ac:dyDescent="0.25">
      <c r="A707">
        <v>706</v>
      </c>
      <c r="B707" s="24">
        <f>COUNTIFS(DetailsTable[Flat No.],FlatBasedDetails[[#This Row],[Flat No]],DetailsTable[Positive Date],"&lt;&gt;")</f>
        <v>0</v>
      </c>
      <c r="C707">
        <f>COUNTIFS(DetailsTable[Flat No.],FlatBasedDetails[[#This Row],[Flat No]],DetailsTable[Recovered Date],"&lt;&gt;")</f>
        <v>0</v>
      </c>
      <c r="D707">
        <f>COUNTIFS(DetailsTable[Flat No.],FlatBasedDetails[[#This Row],[Flat No]],DetailsTable[Deceased Date],"&lt;&gt;")</f>
        <v>0</v>
      </c>
      <c r="E707" s="1">
        <f>FlatBasedDetails[[#This Row],[Total Cases Reported]]-FlatBasedDetails[[#This Row],[Recovered Cases]]-FlatBasedDetails[[#This Row],[Deceased Cases]]</f>
        <v>0</v>
      </c>
    </row>
    <row r="708" spans="1:5" x14ac:dyDescent="0.25">
      <c r="A708">
        <v>707</v>
      </c>
      <c r="B708" s="24">
        <f>COUNTIFS(DetailsTable[Flat No.],FlatBasedDetails[[#This Row],[Flat No]],DetailsTable[Positive Date],"&lt;&gt;")</f>
        <v>0</v>
      </c>
      <c r="C708">
        <f>COUNTIFS(DetailsTable[Flat No.],FlatBasedDetails[[#This Row],[Flat No]],DetailsTable[Recovered Date],"&lt;&gt;")</f>
        <v>0</v>
      </c>
      <c r="D708">
        <f>COUNTIFS(DetailsTable[Flat No.],FlatBasedDetails[[#This Row],[Flat No]],DetailsTable[Deceased Date],"&lt;&gt;")</f>
        <v>0</v>
      </c>
      <c r="E708" s="1">
        <f>FlatBasedDetails[[#This Row],[Total Cases Reported]]-FlatBasedDetails[[#This Row],[Recovered Cases]]-FlatBasedDetails[[#This Row],[Deceased Cases]]</f>
        <v>0</v>
      </c>
    </row>
    <row r="709" spans="1:5" x14ac:dyDescent="0.25">
      <c r="A709">
        <v>708</v>
      </c>
      <c r="B709" s="24">
        <f>COUNTIFS(DetailsTable[Flat No.],FlatBasedDetails[[#This Row],[Flat No]],DetailsTable[Positive Date],"&lt;&gt;")</f>
        <v>0</v>
      </c>
      <c r="C709">
        <f>COUNTIFS(DetailsTable[Flat No.],FlatBasedDetails[[#This Row],[Flat No]],DetailsTable[Recovered Date],"&lt;&gt;")</f>
        <v>0</v>
      </c>
      <c r="D709">
        <f>COUNTIFS(DetailsTable[Flat No.],FlatBasedDetails[[#This Row],[Flat No]],DetailsTable[Deceased Date],"&lt;&gt;")</f>
        <v>0</v>
      </c>
      <c r="E709" s="1">
        <f>FlatBasedDetails[[#This Row],[Total Cases Reported]]-FlatBasedDetails[[#This Row],[Recovered Cases]]-FlatBasedDetails[[#This Row],[Deceased Cases]]</f>
        <v>0</v>
      </c>
    </row>
    <row r="710" spans="1:5" x14ac:dyDescent="0.25">
      <c r="A710">
        <v>709</v>
      </c>
      <c r="B710" s="24">
        <f>COUNTIFS(DetailsTable[Flat No.],FlatBasedDetails[[#This Row],[Flat No]],DetailsTable[Positive Date],"&lt;&gt;")</f>
        <v>0</v>
      </c>
      <c r="C710">
        <f>COUNTIFS(DetailsTable[Flat No.],FlatBasedDetails[[#This Row],[Flat No]],DetailsTable[Recovered Date],"&lt;&gt;")</f>
        <v>0</v>
      </c>
      <c r="D710">
        <f>COUNTIFS(DetailsTable[Flat No.],FlatBasedDetails[[#This Row],[Flat No]],DetailsTable[Deceased Date],"&lt;&gt;")</f>
        <v>0</v>
      </c>
      <c r="E710" s="1">
        <f>FlatBasedDetails[[#This Row],[Total Cases Reported]]-FlatBasedDetails[[#This Row],[Recovered Cases]]-FlatBasedDetails[[#This Row],[Deceased Cases]]</f>
        <v>0</v>
      </c>
    </row>
    <row r="711" spans="1:5" x14ac:dyDescent="0.25">
      <c r="A711">
        <v>710</v>
      </c>
      <c r="B711" s="24">
        <f>COUNTIFS(DetailsTable[Flat No.],FlatBasedDetails[[#This Row],[Flat No]],DetailsTable[Positive Date],"&lt;&gt;")</f>
        <v>0</v>
      </c>
      <c r="C711">
        <f>COUNTIFS(DetailsTable[Flat No.],FlatBasedDetails[[#This Row],[Flat No]],DetailsTable[Recovered Date],"&lt;&gt;")</f>
        <v>0</v>
      </c>
      <c r="D711">
        <f>COUNTIFS(DetailsTable[Flat No.],FlatBasedDetails[[#This Row],[Flat No]],DetailsTable[Deceased Date],"&lt;&gt;")</f>
        <v>0</v>
      </c>
      <c r="E711" s="1">
        <f>FlatBasedDetails[[#This Row],[Total Cases Reported]]-FlatBasedDetails[[#This Row],[Recovered Cases]]-FlatBasedDetails[[#This Row],[Deceased Cases]]</f>
        <v>0</v>
      </c>
    </row>
    <row r="712" spans="1:5" x14ac:dyDescent="0.25">
      <c r="A712">
        <v>711</v>
      </c>
      <c r="B712" s="24">
        <f>COUNTIFS(DetailsTable[Flat No.],FlatBasedDetails[[#This Row],[Flat No]],DetailsTable[Positive Date],"&lt;&gt;")</f>
        <v>0</v>
      </c>
      <c r="C712">
        <f>COUNTIFS(DetailsTable[Flat No.],FlatBasedDetails[[#This Row],[Flat No]],DetailsTable[Recovered Date],"&lt;&gt;")</f>
        <v>0</v>
      </c>
      <c r="D712">
        <f>COUNTIFS(DetailsTable[Flat No.],FlatBasedDetails[[#This Row],[Flat No]],DetailsTable[Deceased Date],"&lt;&gt;")</f>
        <v>0</v>
      </c>
      <c r="E712" s="1">
        <f>FlatBasedDetails[[#This Row],[Total Cases Reported]]-FlatBasedDetails[[#This Row],[Recovered Cases]]-FlatBasedDetails[[#This Row],[Deceased Cases]]</f>
        <v>0</v>
      </c>
    </row>
    <row r="713" spans="1:5" x14ac:dyDescent="0.25">
      <c r="A713">
        <v>712</v>
      </c>
      <c r="B713" s="24">
        <f>COUNTIFS(DetailsTable[Flat No.],FlatBasedDetails[[#This Row],[Flat No]],DetailsTable[Positive Date],"&lt;&gt;")</f>
        <v>0</v>
      </c>
      <c r="C713">
        <f>COUNTIFS(DetailsTable[Flat No.],FlatBasedDetails[[#This Row],[Flat No]],DetailsTable[Recovered Date],"&lt;&gt;")</f>
        <v>0</v>
      </c>
      <c r="D713">
        <f>COUNTIFS(DetailsTable[Flat No.],FlatBasedDetails[[#This Row],[Flat No]],DetailsTable[Deceased Date],"&lt;&gt;")</f>
        <v>0</v>
      </c>
      <c r="E713" s="1">
        <f>FlatBasedDetails[[#This Row],[Total Cases Reported]]-FlatBasedDetails[[#This Row],[Recovered Cases]]-FlatBasedDetails[[#This Row],[Deceased Cases]]</f>
        <v>0</v>
      </c>
    </row>
    <row r="714" spans="1:5" x14ac:dyDescent="0.25">
      <c r="A714">
        <v>713</v>
      </c>
      <c r="B714" s="24">
        <f>COUNTIFS(DetailsTable[Flat No.],FlatBasedDetails[[#This Row],[Flat No]],DetailsTable[Positive Date],"&lt;&gt;")</f>
        <v>0</v>
      </c>
      <c r="C714">
        <f>COUNTIFS(DetailsTable[Flat No.],FlatBasedDetails[[#This Row],[Flat No]],DetailsTable[Recovered Date],"&lt;&gt;")</f>
        <v>0</v>
      </c>
      <c r="D714">
        <f>COUNTIFS(DetailsTable[Flat No.],FlatBasedDetails[[#This Row],[Flat No]],DetailsTable[Deceased Date],"&lt;&gt;")</f>
        <v>0</v>
      </c>
      <c r="E714" s="1">
        <f>FlatBasedDetails[[#This Row],[Total Cases Reported]]-FlatBasedDetails[[#This Row],[Recovered Cases]]-FlatBasedDetails[[#This Row],[Deceased Cases]]</f>
        <v>0</v>
      </c>
    </row>
    <row r="715" spans="1:5" x14ac:dyDescent="0.25">
      <c r="A715">
        <v>714</v>
      </c>
      <c r="B715" s="24">
        <f>COUNTIFS(DetailsTable[Flat No.],FlatBasedDetails[[#This Row],[Flat No]],DetailsTable[Positive Date],"&lt;&gt;")</f>
        <v>0</v>
      </c>
      <c r="C715">
        <f>COUNTIFS(DetailsTable[Flat No.],FlatBasedDetails[[#This Row],[Flat No]],DetailsTable[Recovered Date],"&lt;&gt;")</f>
        <v>0</v>
      </c>
      <c r="D715">
        <f>COUNTIFS(DetailsTable[Flat No.],FlatBasedDetails[[#This Row],[Flat No]],DetailsTable[Deceased Date],"&lt;&gt;")</f>
        <v>0</v>
      </c>
      <c r="E715" s="1">
        <f>FlatBasedDetails[[#This Row],[Total Cases Reported]]-FlatBasedDetails[[#This Row],[Recovered Cases]]-FlatBasedDetails[[#This Row],[Deceased Cases]]</f>
        <v>0</v>
      </c>
    </row>
    <row r="716" spans="1:5" x14ac:dyDescent="0.25">
      <c r="A716">
        <v>715</v>
      </c>
      <c r="B716" s="24">
        <f>COUNTIFS(DetailsTable[Flat No.],FlatBasedDetails[[#This Row],[Flat No]],DetailsTable[Positive Date],"&lt;&gt;")</f>
        <v>0</v>
      </c>
      <c r="C716">
        <f>COUNTIFS(DetailsTable[Flat No.],FlatBasedDetails[[#This Row],[Flat No]],DetailsTable[Recovered Date],"&lt;&gt;")</f>
        <v>0</v>
      </c>
      <c r="D716">
        <f>COUNTIFS(DetailsTable[Flat No.],FlatBasedDetails[[#This Row],[Flat No]],DetailsTable[Deceased Date],"&lt;&gt;")</f>
        <v>0</v>
      </c>
      <c r="E716" s="1">
        <f>FlatBasedDetails[[#This Row],[Total Cases Reported]]-FlatBasedDetails[[#This Row],[Recovered Cases]]-FlatBasedDetails[[#This Row],[Deceased Cases]]</f>
        <v>0</v>
      </c>
    </row>
    <row r="717" spans="1:5" x14ac:dyDescent="0.25">
      <c r="A717">
        <v>716</v>
      </c>
      <c r="B717" s="24">
        <f>COUNTIFS(DetailsTable[Flat No.],FlatBasedDetails[[#This Row],[Flat No]],DetailsTable[Positive Date],"&lt;&gt;")</f>
        <v>0</v>
      </c>
      <c r="C717">
        <f>COUNTIFS(DetailsTable[Flat No.],FlatBasedDetails[[#This Row],[Flat No]],DetailsTable[Recovered Date],"&lt;&gt;")</f>
        <v>0</v>
      </c>
      <c r="D717">
        <f>COUNTIFS(DetailsTable[Flat No.],FlatBasedDetails[[#This Row],[Flat No]],DetailsTable[Deceased Date],"&lt;&gt;")</f>
        <v>0</v>
      </c>
      <c r="E717" s="1">
        <f>FlatBasedDetails[[#This Row],[Total Cases Reported]]-FlatBasedDetails[[#This Row],[Recovered Cases]]-FlatBasedDetails[[#This Row],[Deceased Cases]]</f>
        <v>0</v>
      </c>
    </row>
    <row r="718" spans="1:5" x14ac:dyDescent="0.25">
      <c r="A718">
        <v>717</v>
      </c>
      <c r="B718" s="24">
        <f>COUNTIFS(DetailsTable[Flat No.],FlatBasedDetails[[#This Row],[Flat No]],DetailsTable[Positive Date],"&lt;&gt;")</f>
        <v>0</v>
      </c>
      <c r="C718">
        <f>COUNTIFS(DetailsTable[Flat No.],FlatBasedDetails[[#This Row],[Flat No]],DetailsTable[Recovered Date],"&lt;&gt;")</f>
        <v>0</v>
      </c>
      <c r="D718">
        <f>COUNTIFS(DetailsTable[Flat No.],FlatBasedDetails[[#This Row],[Flat No]],DetailsTable[Deceased Date],"&lt;&gt;")</f>
        <v>0</v>
      </c>
      <c r="E718" s="1">
        <f>FlatBasedDetails[[#This Row],[Total Cases Reported]]-FlatBasedDetails[[#This Row],[Recovered Cases]]-FlatBasedDetails[[#This Row],[Deceased Cases]]</f>
        <v>0</v>
      </c>
    </row>
    <row r="719" spans="1:5" x14ac:dyDescent="0.25">
      <c r="A719">
        <v>718</v>
      </c>
      <c r="B719" s="24">
        <f>COUNTIFS(DetailsTable[Flat No.],FlatBasedDetails[[#This Row],[Flat No]],DetailsTable[Positive Date],"&lt;&gt;")</f>
        <v>0</v>
      </c>
      <c r="C719">
        <f>COUNTIFS(DetailsTable[Flat No.],FlatBasedDetails[[#This Row],[Flat No]],DetailsTable[Recovered Date],"&lt;&gt;")</f>
        <v>0</v>
      </c>
      <c r="D719">
        <f>COUNTIFS(DetailsTable[Flat No.],FlatBasedDetails[[#This Row],[Flat No]],DetailsTable[Deceased Date],"&lt;&gt;")</f>
        <v>0</v>
      </c>
      <c r="E719" s="1">
        <f>FlatBasedDetails[[#This Row],[Total Cases Reported]]-FlatBasedDetails[[#This Row],[Recovered Cases]]-FlatBasedDetails[[#This Row],[Deceased Cases]]</f>
        <v>0</v>
      </c>
    </row>
    <row r="720" spans="1:5" x14ac:dyDescent="0.25">
      <c r="A720">
        <v>719</v>
      </c>
      <c r="B720" s="24">
        <f>COUNTIFS(DetailsTable[Flat No.],FlatBasedDetails[[#This Row],[Flat No]],DetailsTable[Positive Date],"&lt;&gt;")</f>
        <v>0</v>
      </c>
      <c r="C720">
        <f>COUNTIFS(DetailsTable[Flat No.],FlatBasedDetails[[#This Row],[Flat No]],DetailsTable[Recovered Date],"&lt;&gt;")</f>
        <v>0</v>
      </c>
      <c r="D720">
        <f>COUNTIFS(DetailsTable[Flat No.],FlatBasedDetails[[#This Row],[Flat No]],DetailsTable[Deceased Date],"&lt;&gt;")</f>
        <v>0</v>
      </c>
      <c r="E720" s="1">
        <f>FlatBasedDetails[[#This Row],[Total Cases Reported]]-FlatBasedDetails[[#This Row],[Recovered Cases]]-FlatBasedDetails[[#This Row],[Deceased Cases]]</f>
        <v>0</v>
      </c>
    </row>
    <row r="721" spans="1:5" x14ac:dyDescent="0.25">
      <c r="A721">
        <v>720</v>
      </c>
      <c r="B721" s="24">
        <f>COUNTIFS(DetailsTable[Flat No.],FlatBasedDetails[[#This Row],[Flat No]],DetailsTable[Positive Date],"&lt;&gt;")</f>
        <v>0</v>
      </c>
      <c r="C721">
        <f>COUNTIFS(DetailsTable[Flat No.],FlatBasedDetails[[#This Row],[Flat No]],DetailsTable[Recovered Date],"&lt;&gt;")</f>
        <v>0</v>
      </c>
      <c r="D721">
        <f>COUNTIFS(DetailsTable[Flat No.],FlatBasedDetails[[#This Row],[Flat No]],DetailsTable[Deceased Date],"&lt;&gt;")</f>
        <v>0</v>
      </c>
      <c r="E721" s="1">
        <f>FlatBasedDetails[[#This Row],[Total Cases Reported]]-FlatBasedDetails[[#This Row],[Recovered Cases]]-FlatBasedDetails[[#This Row],[Deceased Cases]]</f>
        <v>0</v>
      </c>
    </row>
    <row r="722" spans="1:5" x14ac:dyDescent="0.25">
      <c r="A722">
        <v>721</v>
      </c>
      <c r="B722" s="24">
        <f>COUNTIFS(DetailsTable[Flat No.],FlatBasedDetails[[#This Row],[Flat No]],DetailsTable[Positive Date],"&lt;&gt;")</f>
        <v>0</v>
      </c>
      <c r="C722">
        <f>COUNTIFS(DetailsTable[Flat No.],FlatBasedDetails[[#This Row],[Flat No]],DetailsTable[Recovered Date],"&lt;&gt;")</f>
        <v>0</v>
      </c>
      <c r="D722">
        <f>COUNTIFS(DetailsTable[Flat No.],FlatBasedDetails[[#This Row],[Flat No]],DetailsTable[Deceased Date],"&lt;&gt;")</f>
        <v>0</v>
      </c>
      <c r="E722" s="1">
        <f>FlatBasedDetails[[#This Row],[Total Cases Reported]]-FlatBasedDetails[[#This Row],[Recovered Cases]]-FlatBasedDetails[[#This Row],[Deceased Cases]]</f>
        <v>0</v>
      </c>
    </row>
    <row r="723" spans="1:5" x14ac:dyDescent="0.25">
      <c r="A723">
        <v>722</v>
      </c>
      <c r="B723" s="24">
        <f>COUNTIFS(DetailsTable[Flat No.],FlatBasedDetails[[#This Row],[Flat No]],DetailsTable[Positive Date],"&lt;&gt;")</f>
        <v>0</v>
      </c>
      <c r="C723">
        <f>COUNTIFS(DetailsTable[Flat No.],FlatBasedDetails[[#This Row],[Flat No]],DetailsTable[Recovered Date],"&lt;&gt;")</f>
        <v>0</v>
      </c>
      <c r="D723">
        <f>COUNTIFS(DetailsTable[Flat No.],FlatBasedDetails[[#This Row],[Flat No]],DetailsTable[Deceased Date],"&lt;&gt;")</f>
        <v>0</v>
      </c>
      <c r="E723" s="1">
        <f>FlatBasedDetails[[#This Row],[Total Cases Reported]]-FlatBasedDetails[[#This Row],[Recovered Cases]]-FlatBasedDetails[[#This Row],[Deceased Cases]]</f>
        <v>0</v>
      </c>
    </row>
    <row r="724" spans="1:5" x14ac:dyDescent="0.25">
      <c r="A724">
        <v>723</v>
      </c>
      <c r="B724" s="24">
        <f>COUNTIFS(DetailsTable[Flat No.],FlatBasedDetails[[#This Row],[Flat No]],DetailsTable[Positive Date],"&lt;&gt;")</f>
        <v>0</v>
      </c>
      <c r="C724">
        <f>COUNTIFS(DetailsTable[Flat No.],FlatBasedDetails[[#This Row],[Flat No]],DetailsTable[Recovered Date],"&lt;&gt;")</f>
        <v>0</v>
      </c>
      <c r="D724">
        <f>COUNTIFS(DetailsTable[Flat No.],FlatBasedDetails[[#This Row],[Flat No]],DetailsTable[Deceased Date],"&lt;&gt;")</f>
        <v>0</v>
      </c>
      <c r="E724" s="1">
        <f>FlatBasedDetails[[#This Row],[Total Cases Reported]]-FlatBasedDetails[[#This Row],[Recovered Cases]]-FlatBasedDetails[[#This Row],[Deceased Cases]]</f>
        <v>0</v>
      </c>
    </row>
    <row r="725" spans="1:5" x14ac:dyDescent="0.25">
      <c r="A725">
        <v>724</v>
      </c>
      <c r="B725" s="24">
        <f>COUNTIFS(DetailsTable[Flat No.],FlatBasedDetails[[#This Row],[Flat No]],DetailsTable[Positive Date],"&lt;&gt;")</f>
        <v>0</v>
      </c>
      <c r="C725">
        <f>COUNTIFS(DetailsTable[Flat No.],FlatBasedDetails[[#This Row],[Flat No]],DetailsTable[Recovered Date],"&lt;&gt;")</f>
        <v>0</v>
      </c>
      <c r="D725">
        <f>COUNTIFS(DetailsTable[Flat No.],FlatBasedDetails[[#This Row],[Flat No]],DetailsTable[Deceased Date],"&lt;&gt;")</f>
        <v>0</v>
      </c>
      <c r="E725" s="1">
        <f>FlatBasedDetails[[#This Row],[Total Cases Reported]]-FlatBasedDetails[[#This Row],[Recovered Cases]]-FlatBasedDetails[[#This Row],[Deceased Cases]]</f>
        <v>0</v>
      </c>
    </row>
    <row r="726" spans="1:5" x14ac:dyDescent="0.25">
      <c r="A726">
        <v>725</v>
      </c>
      <c r="B726" s="24">
        <f>COUNTIFS(DetailsTable[Flat No.],FlatBasedDetails[[#This Row],[Flat No]],DetailsTable[Positive Date],"&lt;&gt;")</f>
        <v>0</v>
      </c>
      <c r="C726">
        <f>COUNTIFS(DetailsTable[Flat No.],FlatBasedDetails[[#This Row],[Flat No]],DetailsTable[Recovered Date],"&lt;&gt;")</f>
        <v>0</v>
      </c>
      <c r="D726">
        <f>COUNTIFS(DetailsTable[Flat No.],FlatBasedDetails[[#This Row],[Flat No]],DetailsTable[Deceased Date],"&lt;&gt;")</f>
        <v>0</v>
      </c>
      <c r="E726" s="1">
        <f>FlatBasedDetails[[#This Row],[Total Cases Reported]]-FlatBasedDetails[[#This Row],[Recovered Cases]]-FlatBasedDetails[[#This Row],[Deceased Cases]]</f>
        <v>0</v>
      </c>
    </row>
    <row r="727" spans="1:5" x14ac:dyDescent="0.25">
      <c r="A727">
        <v>726</v>
      </c>
      <c r="B727" s="24">
        <f>COUNTIFS(DetailsTable[Flat No.],FlatBasedDetails[[#This Row],[Flat No]],DetailsTable[Positive Date],"&lt;&gt;")</f>
        <v>0</v>
      </c>
      <c r="C727">
        <f>COUNTIFS(DetailsTable[Flat No.],FlatBasedDetails[[#This Row],[Flat No]],DetailsTable[Recovered Date],"&lt;&gt;")</f>
        <v>0</v>
      </c>
      <c r="D727">
        <f>COUNTIFS(DetailsTable[Flat No.],FlatBasedDetails[[#This Row],[Flat No]],DetailsTable[Deceased Date],"&lt;&gt;")</f>
        <v>0</v>
      </c>
      <c r="E727" s="1">
        <f>FlatBasedDetails[[#This Row],[Total Cases Reported]]-FlatBasedDetails[[#This Row],[Recovered Cases]]-FlatBasedDetails[[#This Row],[Deceased Cases]]</f>
        <v>0</v>
      </c>
    </row>
    <row r="728" spans="1:5" x14ac:dyDescent="0.25">
      <c r="A728">
        <v>727</v>
      </c>
      <c r="B728" s="24">
        <f>COUNTIFS(DetailsTable[Flat No.],FlatBasedDetails[[#This Row],[Flat No]],DetailsTable[Positive Date],"&lt;&gt;")</f>
        <v>0</v>
      </c>
      <c r="C728">
        <f>COUNTIFS(DetailsTable[Flat No.],FlatBasedDetails[[#This Row],[Flat No]],DetailsTable[Recovered Date],"&lt;&gt;")</f>
        <v>0</v>
      </c>
      <c r="D728">
        <f>COUNTIFS(DetailsTable[Flat No.],FlatBasedDetails[[#This Row],[Flat No]],DetailsTable[Deceased Date],"&lt;&gt;")</f>
        <v>0</v>
      </c>
      <c r="E728" s="1">
        <f>FlatBasedDetails[[#This Row],[Total Cases Reported]]-FlatBasedDetails[[#This Row],[Recovered Cases]]-FlatBasedDetails[[#This Row],[Deceased Cases]]</f>
        <v>0</v>
      </c>
    </row>
    <row r="729" spans="1:5" x14ac:dyDescent="0.25">
      <c r="A729">
        <v>728</v>
      </c>
      <c r="B729" s="24">
        <f>COUNTIFS(DetailsTable[Flat No.],FlatBasedDetails[[#This Row],[Flat No]],DetailsTable[Positive Date],"&lt;&gt;")</f>
        <v>0</v>
      </c>
      <c r="C729">
        <f>COUNTIFS(DetailsTable[Flat No.],FlatBasedDetails[[#This Row],[Flat No]],DetailsTable[Recovered Date],"&lt;&gt;")</f>
        <v>0</v>
      </c>
      <c r="D729">
        <f>COUNTIFS(DetailsTable[Flat No.],FlatBasedDetails[[#This Row],[Flat No]],DetailsTable[Deceased Date],"&lt;&gt;")</f>
        <v>0</v>
      </c>
      <c r="E729" s="1">
        <f>FlatBasedDetails[[#This Row],[Total Cases Reported]]-FlatBasedDetails[[#This Row],[Recovered Cases]]-FlatBasedDetails[[#This Row],[Deceased Cases]]</f>
        <v>0</v>
      </c>
    </row>
    <row r="730" spans="1:5" x14ac:dyDescent="0.25">
      <c r="A730">
        <v>729</v>
      </c>
      <c r="B730" s="24">
        <f>COUNTIFS(DetailsTable[Flat No.],FlatBasedDetails[[#This Row],[Flat No]],DetailsTable[Positive Date],"&lt;&gt;")</f>
        <v>0</v>
      </c>
      <c r="C730">
        <f>COUNTIFS(DetailsTable[Flat No.],FlatBasedDetails[[#This Row],[Flat No]],DetailsTable[Recovered Date],"&lt;&gt;")</f>
        <v>0</v>
      </c>
      <c r="D730">
        <f>COUNTIFS(DetailsTable[Flat No.],FlatBasedDetails[[#This Row],[Flat No]],DetailsTable[Deceased Date],"&lt;&gt;")</f>
        <v>0</v>
      </c>
      <c r="E730" s="1">
        <f>FlatBasedDetails[[#This Row],[Total Cases Reported]]-FlatBasedDetails[[#This Row],[Recovered Cases]]-FlatBasedDetails[[#This Row],[Deceased Cases]]</f>
        <v>0</v>
      </c>
    </row>
    <row r="731" spans="1:5" x14ac:dyDescent="0.25">
      <c r="A731">
        <v>730</v>
      </c>
      <c r="B731" s="24">
        <f>COUNTIFS(DetailsTable[Flat No.],FlatBasedDetails[[#This Row],[Flat No]],DetailsTable[Positive Date],"&lt;&gt;")</f>
        <v>0</v>
      </c>
      <c r="C731">
        <f>COUNTIFS(DetailsTable[Flat No.],FlatBasedDetails[[#This Row],[Flat No]],DetailsTable[Recovered Date],"&lt;&gt;")</f>
        <v>0</v>
      </c>
      <c r="D731">
        <f>COUNTIFS(DetailsTable[Flat No.],FlatBasedDetails[[#This Row],[Flat No]],DetailsTable[Deceased Date],"&lt;&gt;")</f>
        <v>0</v>
      </c>
      <c r="E731" s="1">
        <f>FlatBasedDetails[[#This Row],[Total Cases Reported]]-FlatBasedDetails[[#This Row],[Recovered Cases]]-FlatBasedDetails[[#This Row],[Deceased Cases]]</f>
        <v>0</v>
      </c>
    </row>
    <row r="732" spans="1:5" x14ac:dyDescent="0.25">
      <c r="A732">
        <v>731</v>
      </c>
      <c r="B732" s="24">
        <f>COUNTIFS(DetailsTable[Flat No.],FlatBasedDetails[[#This Row],[Flat No]],DetailsTable[Positive Date],"&lt;&gt;")</f>
        <v>0</v>
      </c>
      <c r="C732">
        <f>COUNTIFS(DetailsTable[Flat No.],FlatBasedDetails[[#This Row],[Flat No]],DetailsTable[Recovered Date],"&lt;&gt;")</f>
        <v>0</v>
      </c>
      <c r="D732">
        <f>COUNTIFS(DetailsTable[Flat No.],FlatBasedDetails[[#This Row],[Flat No]],DetailsTable[Deceased Date],"&lt;&gt;")</f>
        <v>0</v>
      </c>
      <c r="E732" s="1">
        <f>FlatBasedDetails[[#This Row],[Total Cases Reported]]-FlatBasedDetails[[#This Row],[Recovered Cases]]-FlatBasedDetails[[#This Row],[Deceased Cases]]</f>
        <v>0</v>
      </c>
    </row>
    <row r="733" spans="1:5" x14ac:dyDescent="0.25">
      <c r="A733">
        <v>732</v>
      </c>
      <c r="B733" s="24">
        <f>COUNTIFS(DetailsTable[Flat No.],FlatBasedDetails[[#This Row],[Flat No]],DetailsTable[Positive Date],"&lt;&gt;")</f>
        <v>0</v>
      </c>
      <c r="C733">
        <f>COUNTIFS(DetailsTable[Flat No.],FlatBasedDetails[[#This Row],[Flat No]],DetailsTable[Recovered Date],"&lt;&gt;")</f>
        <v>0</v>
      </c>
      <c r="D733">
        <f>COUNTIFS(DetailsTable[Flat No.],FlatBasedDetails[[#This Row],[Flat No]],DetailsTable[Deceased Date],"&lt;&gt;")</f>
        <v>0</v>
      </c>
      <c r="E733" s="1">
        <f>FlatBasedDetails[[#This Row],[Total Cases Reported]]-FlatBasedDetails[[#This Row],[Recovered Cases]]-FlatBasedDetails[[#This Row],[Deceased Cases]]</f>
        <v>0</v>
      </c>
    </row>
    <row r="734" spans="1:5" x14ac:dyDescent="0.25">
      <c r="A734">
        <v>733</v>
      </c>
      <c r="B734" s="24">
        <f>COUNTIFS(DetailsTable[Flat No.],FlatBasedDetails[[#This Row],[Flat No]],DetailsTable[Positive Date],"&lt;&gt;")</f>
        <v>0</v>
      </c>
      <c r="C734">
        <f>COUNTIFS(DetailsTable[Flat No.],FlatBasedDetails[[#This Row],[Flat No]],DetailsTable[Recovered Date],"&lt;&gt;")</f>
        <v>0</v>
      </c>
      <c r="D734">
        <f>COUNTIFS(DetailsTable[Flat No.],FlatBasedDetails[[#This Row],[Flat No]],DetailsTable[Deceased Date],"&lt;&gt;")</f>
        <v>0</v>
      </c>
      <c r="E734" s="1">
        <f>FlatBasedDetails[[#This Row],[Total Cases Reported]]-FlatBasedDetails[[#This Row],[Recovered Cases]]-FlatBasedDetails[[#This Row],[Deceased Cases]]</f>
        <v>0</v>
      </c>
    </row>
    <row r="735" spans="1:5" x14ac:dyDescent="0.25">
      <c r="A735">
        <v>734</v>
      </c>
      <c r="B735" s="24">
        <f>COUNTIFS(DetailsTable[Flat No.],FlatBasedDetails[[#This Row],[Flat No]],DetailsTable[Positive Date],"&lt;&gt;")</f>
        <v>0</v>
      </c>
      <c r="C735">
        <f>COUNTIFS(DetailsTable[Flat No.],FlatBasedDetails[[#This Row],[Flat No]],DetailsTable[Recovered Date],"&lt;&gt;")</f>
        <v>0</v>
      </c>
      <c r="D735">
        <f>COUNTIFS(DetailsTable[Flat No.],FlatBasedDetails[[#This Row],[Flat No]],DetailsTable[Deceased Date],"&lt;&gt;")</f>
        <v>0</v>
      </c>
      <c r="E735" s="1">
        <f>FlatBasedDetails[[#This Row],[Total Cases Reported]]-FlatBasedDetails[[#This Row],[Recovered Cases]]-FlatBasedDetails[[#This Row],[Deceased Cases]]</f>
        <v>0</v>
      </c>
    </row>
    <row r="736" spans="1:5" x14ac:dyDescent="0.25">
      <c r="A736">
        <v>735</v>
      </c>
      <c r="B736" s="24">
        <f>COUNTIFS(DetailsTable[Flat No.],FlatBasedDetails[[#This Row],[Flat No]],DetailsTable[Positive Date],"&lt;&gt;")</f>
        <v>0</v>
      </c>
      <c r="C736">
        <f>COUNTIFS(DetailsTable[Flat No.],FlatBasedDetails[[#This Row],[Flat No]],DetailsTable[Recovered Date],"&lt;&gt;")</f>
        <v>0</v>
      </c>
      <c r="D736">
        <f>COUNTIFS(DetailsTable[Flat No.],FlatBasedDetails[[#This Row],[Flat No]],DetailsTable[Deceased Date],"&lt;&gt;")</f>
        <v>0</v>
      </c>
      <c r="E736" s="1">
        <f>FlatBasedDetails[[#This Row],[Total Cases Reported]]-FlatBasedDetails[[#This Row],[Recovered Cases]]-FlatBasedDetails[[#This Row],[Deceased Cases]]</f>
        <v>0</v>
      </c>
    </row>
    <row r="737" spans="1:5" x14ac:dyDescent="0.25">
      <c r="A737">
        <v>736</v>
      </c>
      <c r="B737" s="24">
        <f>COUNTIFS(DetailsTable[Flat No.],FlatBasedDetails[[#This Row],[Flat No]],DetailsTable[Positive Date],"&lt;&gt;")</f>
        <v>0</v>
      </c>
      <c r="C737">
        <f>COUNTIFS(DetailsTable[Flat No.],FlatBasedDetails[[#This Row],[Flat No]],DetailsTable[Recovered Date],"&lt;&gt;")</f>
        <v>0</v>
      </c>
      <c r="D737">
        <f>COUNTIFS(DetailsTable[Flat No.],FlatBasedDetails[[#This Row],[Flat No]],DetailsTable[Deceased Date],"&lt;&gt;")</f>
        <v>0</v>
      </c>
      <c r="E737" s="1">
        <f>FlatBasedDetails[[#This Row],[Total Cases Reported]]-FlatBasedDetails[[#This Row],[Recovered Cases]]-FlatBasedDetails[[#This Row],[Deceased Cases]]</f>
        <v>0</v>
      </c>
    </row>
    <row r="738" spans="1:5" x14ac:dyDescent="0.25">
      <c r="A738">
        <v>737</v>
      </c>
      <c r="B738" s="24">
        <f>COUNTIFS(DetailsTable[Flat No.],FlatBasedDetails[[#This Row],[Flat No]],DetailsTable[Positive Date],"&lt;&gt;")</f>
        <v>0</v>
      </c>
      <c r="C738">
        <f>COUNTIFS(DetailsTable[Flat No.],FlatBasedDetails[[#This Row],[Flat No]],DetailsTable[Recovered Date],"&lt;&gt;")</f>
        <v>0</v>
      </c>
      <c r="D738">
        <f>COUNTIFS(DetailsTable[Flat No.],FlatBasedDetails[[#This Row],[Flat No]],DetailsTable[Deceased Date],"&lt;&gt;")</f>
        <v>0</v>
      </c>
      <c r="E738" s="1">
        <f>FlatBasedDetails[[#This Row],[Total Cases Reported]]-FlatBasedDetails[[#This Row],[Recovered Cases]]-FlatBasedDetails[[#This Row],[Deceased Cases]]</f>
        <v>0</v>
      </c>
    </row>
    <row r="739" spans="1:5" x14ac:dyDescent="0.25">
      <c r="A739">
        <v>738</v>
      </c>
      <c r="B739" s="24">
        <f>COUNTIFS(DetailsTable[Flat No.],FlatBasedDetails[[#This Row],[Flat No]],DetailsTable[Positive Date],"&lt;&gt;")</f>
        <v>0</v>
      </c>
      <c r="C739">
        <f>COUNTIFS(DetailsTable[Flat No.],FlatBasedDetails[[#This Row],[Flat No]],DetailsTable[Recovered Date],"&lt;&gt;")</f>
        <v>0</v>
      </c>
      <c r="D739">
        <f>COUNTIFS(DetailsTable[Flat No.],FlatBasedDetails[[#This Row],[Flat No]],DetailsTable[Deceased Date],"&lt;&gt;")</f>
        <v>0</v>
      </c>
      <c r="E739" s="1">
        <f>FlatBasedDetails[[#This Row],[Total Cases Reported]]-FlatBasedDetails[[#This Row],[Recovered Cases]]-FlatBasedDetails[[#This Row],[Deceased Cases]]</f>
        <v>0</v>
      </c>
    </row>
    <row r="740" spans="1:5" x14ac:dyDescent="0.25">
      <c r="A740">
        <v>739</v>
      </c>
      <c r="B740" s="24">
        <f>COUNTIFS(DetailsTable[Flat No.],FlatBasedDetails[[#This Row],[Flat No]],DetailsTable[Positive Date],"&lt;&gt;")</f>
        <v>0</v>
      </c>
      <c r="C740">
        <f>COUNTIFS(DetailsTable[Flat No.],FlatBasedDetails[[#This Row],[Flat No]],DetailsTable[Recovered Date],"&lt;&gt;")</f>
        <v>0</v>
      </c>
      <c r="D740">
        <f>COUNTIFS(DetailsTable[Flat No.],FlatBasedDetails[[#This Row],[Flat No]],DetailsTable[Deceased Date],"&lt;&gt;")</f>
        <v>0</v>
      </c>
      <c r="E740" s="1">
        <f>FlatBasedDetails[[#This Row],[Total Cases Reported]]-FlatBasedDetails[[#This Row],[Recovered Cases]]-FlatBasedDetails[[#This Row],[Deceased Cases]]</f>
        <v>0</v>
      </c>
    </row>
    <row r="741" spans="1:5" x14ac:dyDescent="0.25">
      <c r="A741">
        <v>740</v>
      </c>
      <c r="B741" s="24">
        <f>COUNTIFS(DetailsTable[Flat No.],FlatBasedDetails[[#This Row],[Flat No]],DetailsTable[Positive Date],"&lt;&gt;")</f>
        <v>0</v>
      </c>
      <c r="C741">
        <f>COUNTIFS(DetailsTable[Flat No.],FlatBasedDetails[[#This Row],[Flat No]],DetailsTable[Recovered Date],"&lt;&gt;")</f>
        <v>0</v>
      </c>
      <c r="D741">
        <f>COUNTIFS(DetailsTable[Flat No.],FlatBasedDetails[[#This Row],[Flat No]],DetailsTable[Deceased Date],"&lt;&gt;")</f>
        <v>0</v>
      </c>
      <c r="E741" s="1">
        <f>FlatBasedDetails[[#This Row],[Total Cases Reported]]-FlatBasedDetails[[#This Row],[Recovered Cases]]-FlatBasedDetails[[#This Row],[Deceased Cases]]</f>
        <v>0</v>
      </c>
    </row>
    <row r="742" spans="1:5" x14ac:dyDescent="0.25">
      <c r="A742">
        <v>741</v>
      </c>
      <c r="B742" s="24">
        <f>COUNTIFS(DetailsTable[Flat No.],FlatBasedDetails[[#This Row],[Flat No]],DetailsTable[Positive Date],"&lt;&gt;")</f>
        <v>0</v>
      </c>
      <c r="C742">
        <f>COUNTIFS(DetailsTable[Flat No.],FlatBasedDetails[[#This Row],[Flat No]],DetailsTable[Recovered Date],"&lt;&gt;")</f>
        <v>0</v>
      </c>
      <c r="D742">
        <f>COUNTIFS(DetailsTable[Flat No.],FlatBasedDetails[[#This Row],[Flat No]],DetailsTable[Deceased Date],"&lt;&gt;")</f>
        <v>0</v>
      </c>
      <c r="E742" s="1">
        <f>FlatBasedDetails[[#This Row],[Total Cases Reported]]-FlatBasedDetails[[#This Row],[Recovered Cases]]-FlatBasedDetails[[#This Row],[Deceased Cases]]</f>
        <v>0</v>
      </c>
    </row>
    <row r="743" spans="1:5" x14ac:dyDescent="0.25">
      <c r="A743">
        <v>742</v>
      </c>
      <c r="B743" s="24">
        <f>COUNTIFS(DetailsTable[Flat No.],FlatBasedDetails[[#This Row],[Flat No]],DetailsTable[Positive Date],"&lt;&gt;")</f>
        <v>0</v>
      </c>
      <c r="C743">
        <f>COUNTIFS(DetailsTable[Flat No.],FlatBasedDetails[[#This Row],[Flat No]],DetailsTable[Recovered Date],"&lt;&gt;")</f>
        <v>0</v>
      </c>
      <c r="D743">
        <f>COUNTIFS(DetailsTable[Flat No.],FlatBasedDetails[[#This Row],[Flat No]],DetailsTable[Deceased Date],"&lt;&gt;")</f>
        <v>0</v>
      </c>
      <c r="E743" s="1">
        <f>FlatBasedDetails[[#This Row],[Total Cases Reported]]-FlatBasedDetails[[#This Row],[Recovered Cases]]-FlatBasedDetails[[#This Row],[Deceased Cases]]</f>
        <v>0</v>
      </c>
    </row>
    <row r="744" spans="1:5" x14ac:dyDescent="0.25">
      <c r="A744">
        <v>743</v>
      </c>
      <c r="B744" s="24">
        <f>COUNTIFS(DetailsTable[Flat No.],FlatBasedDetails[[#This Row],[Flat No]],DetailsTable[Positive Date],"&lt;&gt;")</f>
        <v>0</v>
      </c>
      <c r="C744">
        <f>COUNTIFS(DetailsTable[Flat No.],FlatBasedDetails[[#This Row],[Flat No]],DetailsTable[Recovered Date],"&lt;&gt;")</f>
        <v>0</v>
      </c>
      <c r="D744">
        <f>COUNTIFS(DetailsTable[Flat No.],FlatBasedDetails[[#This Row],[Flat No]],DetailsTable[Deceased Date],"&lt;&gt;")</f>
        <v>0</v>
      </c>
      <c r="E744" s="1">
        <f>FlatBasedDetails[[#This Row],[Total Cases Reported]]-FlatBasedDetails[[#This Row],[Recovered Cases]]-FlatBasedDetails[[#This Row],[Deceased Cases]]</f>
        <v>0</v>
      </c>
    </row>
    <row r="745" spans="1:5" x14ac:dyDescent="0.25">
      <c r="A745">
        <v>744</v>
      </c>
      <c r="B745" s="24">
        <f>COUNTIFS(DetailsTable[Flat No.],FlatBasedDetails[[#This Row],[Flat No]],DetailsTable[Positive Date],"&lt;&gt;")</f>
        <v>0</v>
      </c>
      <c r="C745">
        <f>COUNTIFS(DetailsTable[Flat No.],FlatBasedDetails[[#This Row],[Flat No]],DetailsTable[Recovered Date],"&lt;&gt;")</f>
        <v>0</v>
      </c>
      <c r="D745">
        <f>COUNTIFS(DetailsTable[Flat No.],FlatBasedDetails[[#This Row],[Flat No]],DetailsTable[Deceased Date],"&lt;&gt;")</f>
        <v>0</v>
      </c>
      <c r="E745" s="1">
        <f>FlatBasedDetails[[#This Row],[Total Cases Reported]]-FlatBasedDetails[[#This Row],[Recovered Cases]]-FlatBasedDetails[[#This Row],[Deceased Cases]]</f>
        <v>0</v>
      </c>
    </row>
    <row r="746" spans="1:5" x14ac:dyDescent="0.25">
      <c r="A746">
        <v>745</v>
      </c>
      <c r="B746" s="24">
        <f>COUNTIFS(DetailsTable[Flat No.],FlatBasedDetails[[#This Row],[Flat No]],DetailsTable[Positive Date],"&lt;&gt;")</f>
        <v>0</v>
      </c>
      <c r="C746">
        <f>COUNTIFS(DetailsTable[Flat No.],FlatBasedDetails[[#This Row],[Flat No]],DetailsTable[Recovered Date],"&lt;&gt;")</f>
        <v>0</v>
      </c>
      <c r="D746">
        <f>COUNTIFS(DetailsTable[Flat No.],FlatBasedDetails[[#This Row],[Flat No]],DetailsTable[Deceased Date],"&lt;&gt;")</f>
        <v>0</v>
      </c>
      <c r="E746" s="1">
        <f>FlatBasedDetails[[#This Row],[Total Cases Reported]]-FlatBasedDetails[[#This Row],[Recovered Cases]]-FlatBasedDetails[[#This Row],[Deceased Cases]]</f>
        <v>0</v>
      </c>
    </row>
    <row r="747" spans="1:5" x14ac:dyDescent="0.25">
      <c r="A747">
        <v>746</v>
      </c>
      <c r="B747" s="24">
        <f>COUNTIFS(DetailsTable[Flat No.],FlatBasedDetails[[#This Row],[Flat No]],DetailsTable[Positive Date],"&lt;&gt;")</f>
        <v>0</v>
      </c>
      <c r="C747">
        <f>COUNTIFS(DetailsTable[Flat No.],FlatBasedDetails[[#This Row],[Flat No]],DetailsTable[Recovered Date],"&lt;&gt;")</f>
        <v>0</v>
      </c>
      <c r="D747">
        <f>COUNTIFS(DetailsTable[Flat No.],FlatBasedDetails[[#This Row],[Flat No]],DetailsTable[Deceased Date],"&lt;&gt;")</f>
        <v>0</v>
      </c>
      <c r="E747" s="1">
        <f>FlatBasedDetails[[#This Row],[Total Cases Reported]]-FlatBasedDetails[[#This Row],[Recovered Cases]]-FlatBasedDetails[[#This Row],[Deceased Cases]]</f>
        <v>0</v>
      </c>
    </row>
    <row r="748" spans="1:5" x14ac:dyDescent="0.25">
      <c r="A748">
        <v>747</v>
      </c>
      <c r="B748" s="24">
        <f>COUNTIFS(DetailsTable[Flat No.],FlatBasedDetails[[#This Row],[Flat No]],DetailsTable[Positive Date],"&lt;&gt;")</f>
        <v>0</v>
      </c>
      <c r="C748">
        <f>COUNTIFS(DetailsTable[Flat No.],FlatBasedDetails[[#This Row],[Flat No]],DetailsTable[Recovered Date],"&lt;&gt;")</f>
        <v>0</v>
      </c>
      <c r="D748">
        <f>COUNTIFS(DetailsTable[Flat No.],FlatBasedDetails[[#This Row],[Flat No]],DetailsTable[Deceased Date],"&lt;&gt;")</f>
        <v>0</v>
      </c>
      <c r="E748" s="1">
        <f>FlatBasedDetails[[#This Row],[Total Cases Reported]]-FlatBasedDetails[[#This Row],[Recovered Cases]]-FlatBasedDetails[[#This Row],[Deceased Cases]]</f>
        <v>0</v>
      </c>
    </row>
    <row r="749" spans="1:5" x14ac:dyDescent="0.25">
      <c r="A749">
        <v>748</v>
      </c>
      <c r="B749" s="24">
        <f>COUNTIFS(DetailsTable[Flat No.],FlatBasedDetails[[#This Row],[Flat No]],DetailsTable[Positive Date],"&lt;&gt;")</f>
        <v>0</v>
      </c>
      <c r="C749">
        <f>COUNTIFS(DetailsTable[Flat No.],FlatBasedDetails[[#This Row],[Flat No]],DetailsTable[Recovered Date],"&lt;&gt;")</f>
        <v>0</v>
      </c>
      <c r="D749">
        <f>COUNTIFS(DetailsTable[Flat No.],FlatBasedDetails[[#This Row],[Flat No]],DetailsTable[Deceased Date],"&lt;&gt;")</f>
        <v>0</v>
      </c>
      <c r="E749" s="1">
        <f>FlatBasedDetails[[#This Row],[Total Cases Reported]]-FlatBasedDetails[[#This Row],[Recovered Cases]]-FlatBasedDetails[[#This Row],[Deceased Cases]]</f>
        <v>0</v>
      </c>
    </row>
    <row r="750" spans="1:5" x14ac:dyDescent="0.25">
      <c r="A750">
        <v>749</v>
      </c>
      <c r="B750" s="24">
        <f>COUNTIFS(DetailsTable[Flat No.],FlatBasedDetails[[#This Row],[Flat No]],DetailsTable[Positive Date],"&lt;&gt;")</f>
        <v>0</v>
      </c>
      <c r="C750">
        <f>COUNTIFS(DetailsTable[Flat No.],FlatBasedDetails[[#This Row],[Flat No]],DetailsTable[Recovered Date],"&lt;&gt;")</f>
        <v>0</v>
      </c>
      <c r="D750">
        <f>COUNTIFS(DetailsTable[Flat No.],FlatBasedDetails[[#This Row],[Flat No]],DetailsTable[Deceased Date],"&lt;&gt;")</f>
        <v>0</v>
      </c>
      <c r="E750" s="1">
        <f>FlatBasedDetails[[#This Row],[Total Cases Reported]]-FlatBasedDetails[[#This Row],[Recovered Cases]]-FlatBasedDetails[[#This Row],[Deceased Cases]]</f>
        <v>0</v>
      </c>
    </row>
    <row r="751" spans="1:5" x14ac:dyDescent="0.25">
      <c r="A751">
        <v>750</v>
      </c>
      <c r="B751" s="24">
        <f>COUNTIFS(DetailsTable[Flat No.],FlatBasedDetails[[#This Row],[Flat No]],DetailsTable[Positive Date],"&lt;&gt;")</f>
        <v>0</v>
      </c>
      <c r="C751">
        <f>COUNTIFS(DetailsTable[Flat No.],FlatBasedDetails[[#This Row],[Flat No]],DetailsTable[Recovered Date],"&lt;&gt;")</f>
        <v>0</v>
      </c>
      <c r="D751">
        <f>COUNTIFS(DetailsTable[Flat No.],FlatBasedDetails[[#This Row],[Flat No]],DetailsTable[Deceased Date],"&lt;&gt;")</f>
        <v>0</v>
      </c>
      <c r="E751" s="1">
        <f>FlatBasedDetails[[#This Row],[Total Cases Reported]]-FlatBasedDetails[[#This Row],[Recovered Cases]]-FlatBasedDetails[[#This Row],[Deceased Cases]]</f>
        <v>0</v>
      </c>
    </row>
    <row r="752" spans="1:5" x14ac:dyDescent="0.25">
      <c r="A752">
        <v>751</v>
      </c>
      <c r="B752" s="24">
        <f>COUNTIFS(DetailsTable[Flat No.],FlatBasedDetails[[#This Row],[Flat No]],DetailsTable[Positive Date],"&lt;&gt;")</f>
        <v>0</v>
      </c>
      <c r="C752">
        <f>COUNTIFS(DetailsTable[Flat No.],FlatBasedDetails[[#This Row],[Flat No]],DetailsTable[Recovered Date],"&lt;&gt;")</f>
        <v>0</v>
      </c>
      <c r="D752">
        <f>COUNTIFS(DetailsTable[Flat No.],FlatBasedDetails[[#This Row],[Flat No]],DetailsTable[Deceased Date],"&lt;&gt;")</f>
        <v>0</v>
      </c>
      <c r="E752" s="1">
        <f>FlatBasedDetails[[#This Row],[Total Cases Reported]]-FlatBasedDetails[[#This Row],[Recovered Cases]]-FlatBasedDetails[[#This Row],[Deceased Cases]]</f>
        <v>0</v>
      </c>
    </row>
    <row r="753" spans="1:5" x14ac:dyDescent="0.25">
      <c r="A753">
        <v>752</v>
      </c>
      <c r="B753" s="24">
        <f>COUNTIFS(DetailsTable[Flat No.],FlatBasedDetails[[#This Row],[Flat No]],DetailsTable[Positive Date],"&lt;&gt;")</f>
        <v>0</v>
      </c>
      <c r="C753">
        <f>COUNTIFS(DetailsTable[Flat No.],FlatBasedDetails[[#This Row],[Flat No]],DetailsTable[Recovered Date],"&lt;&gt;")</f>
        <v>0</v>
      </c>
      <c r="D753">
        <f>COUNTIFS(DetailsTable[Flat No.],FlatBasedDetails[[#This Row],[Flat No]],DetailsTable[Deceased Date],"&lt;&gt;")</f>
        <v>0</v>
      </c>
      <c r="E753" s="1">
        <f>FlatBasedDetails[[#This Row],[Total Cases Reported]]-FlatBasedDetails[[#This Row],[Recovered Cases]]-FlatBasedDetails[[#This Row],[Deceased Cases]]</f>
        <v>0</v>
      </c>
    </row>
    <row r="754" spans="1:5" x14ac:dyDescent="0.25">
      <c r="A754">
        <v>753</v>
      </c>
      <c r="B754" s="24">
        <f>COUNTIFS(DetailsTable[Flat No.],FlatBasedDetails[[#This Row],[Flat No]],DetailsTable[Positive Date],"&lt;&gt;")</f>
        <v>0</v>
      </c>
      <c r="C754">
        <f>COUNTIFS(DetailsTable[Flat No.],FlatBasedDetails[[#This Row],[Flat No]],DetailsTable[Recovered Date],"&lt;&gt;")</f>
        <v>0</v>
      </c>
      <c r="D754">
        <f>COUNTIFS(DetailsTable[Flat No.],FlatBasedDetails[[#This Row],[Flat No]],DetailsTable[Deceased Date],"&lt;&gt;")</f>
        <v>0</v>
      </c>
      <c r="E754" s="1">
        <f>FlatBasedDetails[[#This Row],[Total Cases Reported]]-FlatBasedDetails[[#This Row],[Recovered Cases]]-FlatBasedDetails[[#This Row],[Deceased Cases]]</f>
        <v>0</v>
      </c>
    </row>
    <row r="755" spans="1:5" x14ac:dyDescent="0.25">
      <c r="A755">
        <v>754</v>
      </c>
      <c r="B755" s="24">
        <f>COUNTIFS(DetailsTable[Flat No.],FlatBasedDetails[[#This Row],[Flat No]],DetailsTable[Positive Date],"&lt;&gt;")</f>
        <v>0</v>
      </c>
      <c r="C755">
        <f>COUNTIFS(DetailsTable[Flat No.],FlatBasedDetails[[#This Row],[Flat No]],DetailsTable[Recovered Date],"&lt;&gt;")</f>
        <v>0</v>
      </c>
      <c r="D755">
        <f>COUNTIFS(DetailsTable[Flat No.],FlatBasedDetails[[#This Row],[Flat No]],DetailsTable[Deceased Date],"&lt;&gt;")</f>
        <v>0</v>
      </c>
      <c r="E755" s="1">
        <f>FlatBasedDetails[[#This Row],[Total Cases Reported]]-FlatBasedDetails[[#This Row],[Recovered Cases]]-FlatBasedDetails[[#This Row],[Deceased Cases]]</f>
        <v>0</v>
      </c>
    </row>
    <row r="756" spans="1:5" x14ac:dyDescent="0.25">
      <c r="A756">
        <v>755</v>
      </c>
      <c r="B756" s="24">
        <f>COUNTIFS(DetailsTable[Flat No.],FlatBasedDetails[[#This Row],[Flat No]],DetailsTable[Positive Date],"&lt;&gt;")</f>
        <v>0</v>
      </c>
      <c r="C756">
        <f>COUNTIFS(DetailsTable[Flat No.],FlatBasedDetails[[#This Row],[Flat No]],DetailsTable[Recovered Date],"&lt;&gt;")</f>
        <v>0</v>
      </c>
      <c r="D756">
        <f>COUNTIFS(DetailsTable[Flat No.],FlatBasedDetails[[#This Row],[Flat No]],DetailsTable[Deceased Date],"&lt;&gt;")</f>
        <v>0</v>
      </c>
      <c r="E756" s="1">
        <f>FlatBasedDetails[[#This Row],[Total Cases Reported]]-FlatBasedDetails[[#This Row],[Recovered Cases]]-FlatBasedDetails[[#This Row],[Deceased Cases]]</f>
        <v>0</v>
      </c>
    </row>
    <row r="757" spans="1:5" x14ac:dyDescent="0.25">
      <c r="A757">
        <v>756</v>
      </c>
      <c r="B757" s="24">
        <f>COUNTIFS(DetailsTable[Flat No.],FlatBasedDetails[[#This Row],[Flat No]],DetailsTable[Positive Date],"&lt;&gt;")</f>
        <v>0</v>
      </c>
      <c r="C757">
        <f>COUNTIFS(DetailsTable[Flat No.],FlatBasedDetails[[#This Row],[Flat No]],DetailsTable[Recovered Date],"&lt;&gt;")</f>
        <v>0</v>
      </c>
      <c r="D757">
        <f>COUNTIFS(DetailsTable[Flat No.],FlatBasedDetails[[#This Row],[Flat No]],DetailsTable[Deceased Date],"&lt;&gt;")</f>
        <v>0</v>
      </c>
      <c r="E757" s="1">
        <f>FlatBasedDetails[[#This Row],[Total Cases Reported]]-FlatBasedDetails[[#This Row],[Recovered Cases]]-FlatBasedDetails[[#This Row],[Deceased Cases]]</f>
        <v>0</v>
      </c>
    </row>
    <row r="758" spans="1:5" x14ac:dyDescent="0.25">
      <c r="A758">
        <v>757</v>
      </c>
      <c r="B758" s="24">
        <f>COUNTIFS(DetailsTable[Flat No.],FlatBasedDetails[[#This Row],[Flat No]],DetailsTable[Positive Date],"&lt;&gt;")</f>
        <v>0</v>
      </c>
      <c r="C758">
        <f>COUNTIFS(DetailsTable[Flat No.],FlatBasedDetails[[#This Row],[Flat No]],DetailsTable[Recovered Date],"&lt;&gt;")</f>
        <v>0</v>
      </c>
      <c r="D758">
        <f>COUNTIFS(DetailsTable[Flat No.],FlatBasedDetails[[#This Row],[Flat No]],DetailsTable[Deceased Date],"&lt;&gt;")</f>
        <v>0</v>
      </c>
      <c r="E758" s="1">
        <f>FlatBasedDetails[[#This Row],[Total Cases Reported]]-FlatBasedDetails[[#This Row],[Recovered Cases]]-FlatBasedDetails[[#This Row],[Deceased Cases]]</f>
        <v>0</v>
      </c>
    </row>
    <row r="759" spans="1:5" x14ac:dyDescent="0.25">
      <c r="A759">
        <v>758</v>
      </c>
      <c r="B759" s="24">
        <f>COUNTIFS(DetailsTable[Flat No.],FlatBasedDetails[[#This Row],[Flat No]],DetailsTable[Positive Date],"&lt;&gt;")</f>
        <v>0</v>
      </c>
      <c r="C759">
        <f>COUNTIFS(DetailsTable[Flat No.],FlatBasedDetails[[#This Row],[Flat No]],DetailsTable[Recovered Date],"&lt;&gt;")</f>
        <v>0</v>
      </c>
      <c r="D759">
        <f>COUNTIFS(DetailsTable[Flat No.],FlatBasedDetails[[#This Row],[Flat No]],DetailsTable[Deceased Date],"&lt;&gt;")</f>
        <v>0</v>
      </c>
      <c r="E759" s="1">
        <f>FlatBasedDetails[[#This Row],[Total Cases Reported]]-FlatBasedDetails[[#This Row],[Recovered Cases]]-FlatBasedDetails[[#This Row],[Deceased Cases]]</f>
        <v>0</v>
      </c>
    </row>
    <row r="760" spans="1:5" x14ac:dyDescent="0.25">
      <c r="A760">
        <v>759</v>
      </c>
      <c r="B760" s="24">
        <f>COUNTIFS(DetailsTable[Flat No.],FlatBasedDetails[[#This Row],[Flat No]],DetailsTable[Positive Date],"&lt;&gt;")</f>
        <v>0</v>
      </c>
      <c r="C760">
        <f>COUNTIFS(DetailsTable[Flat No.],FlatBasedDetails[[#This Row],[Flat No]],DetailsTable[Recovered Date],"&lt;&gt;")</f>
        <v>0</v>
      </c>
      <c r="D760">
        <f>COUNTIFS(DetailsTable[Flat No.],FlatBasedDetails[[#This Row],[Flat No]],DetailsTable[Deceased Date],"&lt;&gt;")</f>
        <v>0</v>
      </c>
      <c r="E760" s="1">
        <f>FlatBasedDetails[[#This Row],[Total Cases Reported]]-FlatBasedDetails[[#This Row],[Recovered Cases]]-FlatBasedDetails[[#This Row],[Deceased Cases]]</f>
        <v>0</v>
      </c>
    </row>
    <row r="761" spans="1:5" x14ac:dyDescent="0.25">
      <c r="A761">
        <v>760</v>
      </c>
      <c r="B761" s="24">
        <f>COUNTIFS(DetailsTable[Flat No.],FlatBasedDetails[[#This Row],[Flat No]],DetailsTable[Positive Date],"&lt;&gt;")</f>
        <v>0</v>
      </c>
      <c r="C761">
        <f>COUNTIFS(DetailsTable[Flat No.],FlatBasedDetails[[#This Row],[Flat No]],DetailsTable[Recovered Date],"&lt;&gt;")</f>
        <v>0</v>
      </c>
      <c r="D761">
        <f>COUNTIFS(DetailsTable[Flat No.],FlatBasedDetails[[#This Row],[Flat No]],DetailsTable[Deceased Date],"&lt;&gt;")</f>
        <v>0</v>
      </c>
      <c r="E761" s="1">
        <f>FlatBasedDetails[[#This Row],[Total Cases Reported]]-FlatBasedDetails[[#This Row],[Recovered Cases]]-FlatBasedDetails[[#This Row],[Deceased Cases]]</f>
        <v>0</v>
      </c>
    </row>
    <row r="762" spans="1:5" x14ac:dyDescent="0.25">
      <c r="A762">
        <v>761</v>
      </c>
      <c r="B762" s="24">
        <f>COUNTIFS(DetailsTable[Flat No.],FlatBasedDetails[[#This Row],[Flat No]],DetailsTable[Positive Date],"&lt;&gt;")</f>
        <v>0</v>
      </c>
      <c r="C762">
        <f>COUNTIFS(DetailsTable[Flat No.],FlatBasedDetails[[#This Row],[Flat No]],DetailsTable[Recovered Date],"&lt;&gt;")</f>
        <v>0</v>
      </c>
      <c r="D762">
        <f>COUNTIFS(DetailsTable[Flat No.],FlatBasedDetails[[#This Row],[Flat No]],DetailsTable[Deceased Date],"&lt;&gt;")</f>
        <v>0</v>
      </c>
      <c r="E762" s="1">
        <f>FlatBasedDetails[[#This Row],[Total Cases Reported]]-FlatBasedDetails[[#This Row],[Recovered Cases]]-FlatBasedDetails[[#This Row],[Deceased Cases]]</f>
        <v>0</v>
      </c>
    </row>
    <row r="763" spans="1:5" x14ac:dyDescent="0.25">
      <c r="A763">
        <v>762</v>
      </c>
      <c r="B763" s="24">
        <f>COUNTIFS(DetailsTable[Flat No.],FlatBasedDetails[[#This Row],[Flat No]],DetailsTable[Positive Date],"&lt;&gt;")</f>
        <v>0</v>
      </c>
      <c r="C763">
        <f>COUNTIFS(DetailsTable[Flat No.],FlatBasedDetails[[#This Row],[Flat No]],DetailsTable[Recovered Date],"&lt;&gt;")</f>
        <v>0</v>
      </c>
      <c r="D763">
        <f>COUNTIFS(DetailsTable[Flat No.],FlatBasedDetails[[#This Row],[Flat No]],DetailsTable[Deceased Date],"&lt;&gt;")</f>
        <v>0</v>
      </c>
      <c r="E763" s="1">
        <f>FlatBasedDetails[[#This Row],[Total Cases Reported]]-FlatBasedDetails[[#This Row],[Recovered Cases]]-FlatBasedDetails[[#This Row],[Deceased Cases]]</f>
        <v>0</v>
      </c>
    </row>
    <row r="764" spans="1:5" x14ac:dyDescent="0.25">
      <c r="A764">
        <v>763</v>
      </c>
      <c r="B764" s="24">
        <f>COUNTIFS(DetailsTable[Flat No.],FlatBasedDetails[[#This Row],[Flat No]],DetailsTable[Positive Date],"&lt;&gt;")</f>
        <v>0</v>
      </c>
      <c r="C764">
        <f>COUNTIFS(DetailsTable[Flat No.],FlatBasedDetails[[#This Row],[Flat No]],DetailsTable[Recovered Date],"&lt;&gt;")</f>
        <v>0</v>
      </c>
      <c r="D764">
        <f>COUNTIFS(DetailsTable[Flat No.],FlatBasedDetails[[#This Row],[Flat No]],DetailsTable[Deceased Date],"&lt;&gt;")</f>
        <v>0</v>
      </c>
      <c r="E764" s="1">
        <f>FlatBasedDetails[[#This Row],[Total Cases Reported]]-FlatBasedDetails[[#This Row],[Recovered Cases]]-FlatBasedDetails[[#This Row],[Deceased Cases]]</f>
        <v>0</v>
      </c>
    </row>
    <row r="765" spans="1:5" x14ac:dyDescent="0.25">
      <c r="A765">
        <v>764</v>
      </c>
      <c r="B765" s="24">
        <f>COUNTIFS(DetailsTable[Flat No.],FlatBasedDetails[[#This Row],[Flat No]],DetailsTable[Positive Date],"&lt;&gt;")</f>
        <v>0</v>
      </c>
      <c r="C765">
        <f>COUNTIFS(DetailsTable[Flat No.],FlatBasedDetails[[#This Row],[Flat No]],DetailsTable[Recovered Date],"&lt;&gt;")</f>
        <v>0</v>
      </c>
      <c r="D765">
        <f>COUNTIFS(DetailsTable[Flat No.],FlatBasedDetails[[#This Row],[Flat No]],DetailsTable[Deceased Date],"&lt;&gt;")</f>
        <v>0</v>
      </c>
      <c r="E765" s="1">
        <f>FlatBasedDetails[[#This Row],[Total Cases Reported]]-FlatBasedDetails[[#This Row],[Recovered Cases]]-FlatBasedDetails[[#This Row],[Deceased Cases]]</f>
        <v>0</v>
      </c>
    </row>
    <row r="766" spans="1:5" x14ac:dyDescent="0.25">
      <c r="A766">
        <v>765</v>
      </c>
      <c r="B766" s="24">
        <f>COUNTIFS(DetailsTable[Flat No.],FlatBasedDetails[[#This Row],[Flat No]],DetailsTable[Positive Date],"&lt;&gt;")</f>
        <v>0</v>
      </c>
      <c r="C766">
        <f>COUNTIFS(DetailsTable[Flat No.],FlatBasedDetails[[#This Row],[Flat No]],DetailsTable[Recovered Date],"&lt;&gt;")</f>
        <v>0</v>
      </c>
      <c r="D766">
        <f>COUNTIFS(DetailsTable[Flat No.],FlatBasedDetails[[#This Row],[Flat No]],DetailsTable[Deceased Date],"&lt;&gt;")</f>
        <v>0</v>
      </c>
      <c r="E766" s="1">
        <f>FlatBasedDetails[[#This Row],[Total Cases Reported]]-FlatBasedDetails[[#This Row],[Recovered Cases]]-FlatBasedDetails[[#This Row],[Deceased Cases]]</f>
        <v>0</v>
      </c>
    </row>
    <row r="767" spans="1:5" x14ac:dyDescent="0.25">
      <c r="A767">
        <v>766</v>
      </c>
      <c r="B767" s="24">
        <f>COUNTIFS(DetailsTable[Flat No.],FlatBasedDetails[[#This Row],[Flat No]],DetailsTable[Positive Date],"&lt;&gt;")</f>
        <v>0</v>
      </c>
      <c r="C767">
        <f>COUNTIFS(DetailsTable[Flat No.],FlatBasedDetails[[#This Row],[Flat No]],DetailsTable[Recovered Date],"&lt;&gt;")</f>
        <v>0</v>
      </c>
      <c r="D767">
        <f>COUNTIFS(DetailsTable[Flat No.],FlatBasedDetails[[#This Row],[Flat No]],DetailsTable[Deceased Date],"&lt;&gt;")</f>
        <v>0</v>
      </c>
      <c r="E767" s="1">
        <f>FlatBasedDetails[[#This Row],[Total Cases Reported]]-FlatBasedDetails[[#This Row],[Recovered Cases]]-FlatBasedDetails[[#This Row],[Deceased Cases]]</f>
        <v>0</v>
      </c>
    </row>
    <row r="768" spans="1:5" x14ac:dyDescent="0.25">
      <c r="A768">
        <v>767</v>
      </c>
      <c r="B768" s="24">
        <f>COUNTIFS(DetailsTable[Flat No.],FlatBasedDetails[[#This Row],[Flat No]],DetailsTable[Positive Date],"&lt;&gt;")</f>
        <v>0</v>
      </c>
      <c r="C768">
        <f>COUNTIFS(DetailsTable[Flat No.],FlatBasedDetails[[#This Row],[Flat No]],DetailsTable[Recovered Date],"&lt;&gt;")</f>
        <v>0</v>
      </c>
      <c r="D768">
        <f>COUNTIFS(DetailsTable[Flat No.],FlatBasedDetails[[#This Row],[Flat No]],DetailsTable[Deceased Date],"&lt;&gt;")</f>
        <v>0</v>
      </c>
      <c r="E768" s="1">
        <f>FlatBasedDetails[[#This Row],[Total Cases Reported]]-FlatBasedDetails[[#This Row],[Recovered Cases]]-FlatBasedDetails[[#This Row],[Deceased Cases]]</f>
        <v>0</v>
      </c>
    </row>
    <row r="769" spans="1:5" x14ac:dyDescent="0.25">
      <c r="A769">
        <v>768</v>
      </c>
      <c r="B769" s="24">
        <f>COUNTIFS(DetailsTable[Flat No.],FlatBasedDetails[[#This Row],[Flat No]],DetailsTable[Positive Date],"&lt;&gt;")</f>
        <v>0</v>
      </c>
      <c r="C769">
        <f>COUNTIFS(DetailsTable[Flat No.],FlatBasedDetails[[#This Row],[Flat No]],DetailsTable[Recovered Date],"&lt;&gt;")</f>
        <v>0</v>
      </c>
      <c r="D769">
        <f>COUNTIFS(DetailsTable[Flat No.],FlatBasedDetails[[#This Row],[Flat No]],DetailsTable[Deceased Date],"&lt;&gt;")</f>
        <v>0</v>
      </c>
      <c r="E769" s="1">
        <f>FlatBasedDetails[[#This Row],[Total Cases Reported]]-FlatBasedDetails[[#This Row],[Recovered Cases]]-FlatBasedDetails[[#This Row],[Deceased Cases]]</f>
        <v>0</v>
      </c>
    </row>
    <row r="770" spans="1:5" x14ac:dyDescent="0.25">
      <c r="A770">
        <v>769</v>
      </c>
      <c r="B770" s="24">
        <f>COUNTIFS(DetailsTable[Flat No.],FlatBasedDetails[[#This Row],[Flat No]],DetailsTable[Positive Date],"&lt;&gt;")</f>
        <v>0</v>
      </c>
      <c r="C770">
        <f>COUNTIFS(DetailsTable[Flat No.],FlatBasedDetails[[#This Row],[Flat No]],DetailsTable[Recovered Date],"&lt;&gt;")</f>
        <v>0</v>
      </c>
      <c r="D770">
        <f>COUNTIFS(DetailsTable[Flat No.],FlatBasedDetails[[#This Row],[Flat No]],DetailsTable[Deceased Date],"&lt;&gt;")</f>
        <v>0</v>
      </c>
      <c r="E770" s="1">
        <f>FlatBasedDetails[[#This Row],[Total Cases Reported]]-FlatBasedDetails[[#This Row],[Recovered Cases]]-FlatBasedDetails[[#This Row],[Deceased Cases]]</f>
        <v>0</v>
      </c>
    </row>
    <row r="771" spans="1:5" x14ac:dyDescent="0.25">
      <c r="A771">
        <v>770</v>
      </c>
      <c r="B771" s="24">
        <f>COUNTIFS(DetailsTable[Flat No.],FlatBasedDetails[[#This Row],[Flat No]],DetailsTable[Positive Date],"&lt;&gt;")</f>
        <v>0</v>
      </c>
      <c r="C771">
        <f>COUNTIFS(DetailsTable[Flat No.],FlatBasedDetails[[#This Row],[Flat No]],DetailsTable[Recovered Date],"&lt;&gt;")</f>
        <v>0</v>
      </c>
      <c r="D771">
        <f>COUNTIFS(DetailsTable[Flat No.],FlatBasedDetails[[#This Row],[Flat No]],DetailsTable[Deceased Date],"&lt;&gt;")</f>
        <v>0</v>
      </c>
      <c r="E771" s="1">
        <f>FlatBasedDetails[[#This Row],[Total Cases Reported]]-FlatBasedDetails[[#This Row],[Recovered Cases]]-FlatBasedDetails[[#This Row],[Deceased Cases]]</f>
        <v>0</v>
      </c>
    </row>
    <row r="772" spans="1:5" x14ac:dyDescent="0.25">
      <c r="A772">
        <v>771</v>
      </c>
      <c r="B772" s="24">
        <f>COUNTIFS(DetailsTable[Flat No.],FlatBasedDetails[[#This Row],[Flat No]],DetailsTable[Positive Date],"&lt;&gt;")</f>
        <v>0</v>
      </c>
      <c r="C772">
        <f>COUNTIFS(DetailsTable[Flat No.],FlatBasedDetails[[#This Row],[Flat No]],DetailsTable[Recovered Date],"&lt;&gt;")</f>
        <v>0</v>
      </c>
      <c r="D772">
        <f>COUNTIFS(DetailsTable[Flat No.],FlatBasedDetails[[#This Row],[Flat No]],DetailsTable[Deceased Date],"&lt;&gt;")</f>
        <v>0</v>
      </c>
      <c r="E772" s="1">
        <f>FlatBasedDetails[[#This Row],[Total Cases Reported]]-FlatBasedDetails[[#This Row],[Recovered Cases]]-FlatBasedDetails[[#This Row],[Deceased Cases]]</f>
        <v>0</v>
      </c>
    </row>
    <row r="773" spans="1:5" x14ac:dyDescent="0.25">
      <c r="A773">
        <v>772</v>
      </c>
      <c r="B773" s="24">
        <f>COUNTIFS(DetailsTable[Flat No.],FlatBasedDetails[[#This Row],[Flat No]],DetailsTable[Positive Date],"&lt;&gt;")</f>
        <v>0</v>
      </c>
      <c r="C773">
        <f>COUNTIFS(DetailsTable[Flat No.],FlatBasedDetails[[#This Row],[Flat No]],DetailsTable[Recovered Date],"&lt;&gt;")</f>
        <v>0</v>
      </c>
      <c r="D773">
        <f>COUNTIFS(DetailsTable[Flat No.],FlatBasedDetails[[#This Row],[Flat No]],DetailsTable[Deceased Date],"&lt;&gt;")</f>
        <v>0</v>
      </c>
      <c r="E773" s="1">
        <f>FlatBasedDetails[[#This Row],[Total Cases Reported]]-FlatBasedDetails[[#This Row],[Recovered Cases]]-FlatBasedDetails[[#This Row],[Deceased Cases]]</f>
        <v>0</v>
      </c>
    </row>
    <row r="774" spans="1:5" x14ac:dyDescent="0.25">
      <c r="A774">
        <v>773</v>
      </c>
      <c r="B774" s="24">
        <f>COUNTIFS(DetailsTable[Flat No.],FlatBasedDetails[[#This Row],[Flat No]],DetailsTable[Positive Date],"&lt;&gt;")</f>
        <v>0</v>
      </c>
      <c r="C774">
        <f>COUNTIFS(DetailsTable[Flat No.],FlatBasedDetails[[#This Row],[Flat No]],DetailsTable[Recovered Date],"&lt;&gt;")</f>
        <v>0</v>
      </c>
      <c r="D774">
        <f>COUNTIFS(DetailsTable[Flat No.],FlatBasedDetails[[#This Row],[Flat No]],DetailsTable[Deceased Date],"&lt;&gt;")</f>
        <v>0</v>
      </c>
      <c r="E774" s="1">
        <f>FlatBasedDetails[[#This Row],[Total Cases Reported]]-FlatBasedDetails[[#This Row],[Recovered Cases]]-FlatBasedDetails[[#This Row],[Deceased Cases]]</f>
        <v>0</v>
      </c>
    </row>
    <row r="775" spans="1:5" x14ac:dyDescent="0.25">
      <c r="A775">
        <v>774</v>
      </c>
      <c r="B775" s="24">
        <f>COUNTIFS(DetailsTable[Flat No.],FlatBasedDetails[[#This Row],[Flat No]],DetailsTable[Positive Date],"&lt;&gt;")</f>
        <v>0</v>
      </c>
      <c r="C775">
        <f>COUNTIFS(DetailsTable[Flat No.],FlatBasedDetails[[#This Row],[Flat No]],DetailsTable[Recovered Date],"&lt;&gt;")</f>
        <v>0</v>
      </c>
      <c r="D775">
        <f>COUNTIFS(DetailsTable[Flat No.],FlatBasedDetails[[#This Row],[Flat No]],DetailsTable[Deceased Date],"&lt;&gt;")</f>
        <v>0</v>
      </c>
      <c r="E775" s="1">
        <f>FlatBasedDetails[[#This Row],[Total Cases Reported]]-FlatBasedDetails[[#This Row],[Recovered Cases]]-FlatBasedDetails[[#This Row],[Deceased Cases]]</f>
        <v>0</v>
      </c>
    </row>
    <row r="776" spans="1:5" x14ac:dyDescent="0.25">
      <c r="A776">
        <v>775</v>
      </c>
      <c r="B776" s="24">
        <f>COUNTIFS(DetailsTable[Flat No.],FlatBasedDetails[[#This Row],[Flat No]],DetailsTable[Positive Date],"&lt;&gt;")</f>
        <v>0</v>
      </c>
      <c r="C776">
        <f>COUNTIFS(DetailsTable[Flat No.],FlatBasedDetails[[#This Row],[Flat No]],DetailsTable[Recovered Date],"&lt;&gt;")</f>
        <v>0</v>
      </c>
      <c r="D776">
        <f>COUNTIFS(DetailsTable[Flat No.],FlatBasedDetails[[#This Row],[Flat No]],DetailsTable[Deceased Date],"&lt;&gt;")</f>
        <v>0</v>
      </c>
      <c r="E776" s="1">
        <f>FlatBasedDetails[[#This Row],[Total Cases Reported]]-FlatBasedDetails[[#This Row],[Recovered Cases]]-FlatBasedDetails[[#This Row],[Deceased Cases]]</f>
        <v>0</v>
      </c>
    </row>
    <row r="777" spans="1:5" x14ac:dyDescent="0.25">
      <c r="A777">
        <v>776</v>
      </c>
      <c r="B777" s="24">
        <f>COUNTIFS(DetailsTable[Flat No.],FlatBasedDetails[[#This Row],[Flat No]],DetailsTable[Positive Date],"&lt;&gt;")</f>
        <v>0</v>
      </c>
      <c r="C777">
        <f>COUNTIFS(DetailsTable[Flat No.],FlatBasedDetails[[#This Row],[Flat No]],DetailsTable[Recovered Date],"&lt;&gt;")</f>
        <v>0</v>
      </c>
      <c r="D777">
        <f>COUNTIFS(DetailsTable[Flat No.],FlatBasedDetails[[#This Row],[Flat No]],DetailsTable[Deceased Date],"&lt;&gt;")</f>
        <v>0</v>
      </c>
      <c r="E777" s="1">
        <f>FlatBasedDetails[[#This Row],[Total Cases Reported]]-FlatBasedDetails[[#This Row],[Recovered Cases]]-FlatBasedDetails[[#This Row],[Deceased Cases]]</f>
        <v>0</v>
      </c>
    </row>
    <row r="778" spans="1:5" x14ac:dyDescent="0.25">
      <c r="A778">
        <v>777</v>
      </c>
      <c r="B778" s="24">
        <f>COUNTIFS(DetailsTable[Flat No.],FlatBasedDetails[[#This Row],[Flat No]],DetailsTable[Positive Date],"&lt;&gt;")</f>
        <v>0</v>
      </c>
      <c r="C778">
        <f>COUNTIFS(DetailsTable[Flat No.],FlatBasedDetails[[#This Row],[Flat No]],DetailsTable[Recovered Date],"&lt;&gt;")</f>
        <v>0</v>
      </c>
      <c r="D778">
        <f>COUNTIFS(DetailsTable[Flat No.],FlatBasedDetails[[#This Row],[Flat No]],DetailsTable[Deceased Date],"&lt;&gt;")</f>
        <v>0</v>
      </c>
      <c r="E778" s="1">
        <f>FlatBasedDetails[[#This Row],[Total Cases Reported]]-FlatBasedDetails[[#This Row],[Recovered Cases]]-FlatBasedDetails[[#This Row],[Deceased Cases]]</f>
        <v>0</v>
      </c>
    </row>
    <row r="779" spans="1:5" x14ac:dyDescent="0.25">
      <c r="A779">
        <v>778</v>
      </c>
      <c r="B779" s="24">
        <f>COUNTIFS(DetailsTable[Flat No.],FlatBasedDetails[[#This Row],[Flat No]],DetailsTable[Positive Date],"&lt;&gt;")</f>
        <v>0</v>
      </c>
      <c r="C779">
        <f>COUNTIFS(DetailsTable[Flat No.],FlatBasedDetails[[#This Row],[Flat No]],DetailsTable[Recovered Date],"&lt;&gt;")</f>
        <v>0</v>
      </c>
      <c r="D779">
        <f>COUNTIFS(DetailsTable[Flat No.],FlatBasedDetails[[#This Row],[Flat No]],DetailsTable[Deceased Date],"&lt;&gt;")</f>
        <v>0</v>
      </c>
      <c r="E779" s="1">
        <f>FlatBasedDetails[[#This Row],[Total Cases Reported]]-FlatBasedDetails[[#This Row],[Recovered Cases]]-FlatBasedDetails[[#This Row],[Deceased Cases]]</f>
        <v>0</v>
      </c>
    </row>
    <row r="780" spans="1:5" x14ac:dyDescent="0.25">
      <c r="A780">
        <v>779</v>
      </c>
      <c r="B780" s="24">
        <f>COUNTIFS(DetailsTable[Flat No.],FlatBasedDetails[[#This Row],[Flat No]],DetailsTable[Positive Date],"&lt;&gt;")</f>
        <v>0</v>
      </c>
      <c r="C780">
        <f>COUNTIFS(DetailsTable[Flat No.],FlatBasedDetails[[#This Row],[Flat No]],DetailsTable[Recovered Date],"&lt;&gt;")</f>
        <v>0</v>
      </c>
      <c r="D780">
        <f>COUNTIFS(DetailsTable[Flat No.],FlatBasedDetails[[#This Row],[Flat No]],DetailsTable[Deceased Date],"&lt;&gt;")</f>
        <v>0</v>
      </c>
      <c r="E780" s="1">
        <f>FlatBasedDetails[[#This Row],[Total Cases Reported]]-FlatBasedDetails[[#This Row],[Recovered Cases]]-FlatBasedDetails[[#This Row],[Deceased Cases]]</f>
        <v>0</v>
      </c>
    </row>
    <row r="781" spans="1:5" x14ac:dyDescent="0.25">
      <c r="A781">
        <v>780</v>
      </c>
      <c r="B781" s="24">
        <f>COUNTIFS(DetailsTable[Flat No.],FlatBasedDetails[[#This Row],[Flat No]],DetailsTable[Positive Date],"&lt;&gt;")</f>
        <v>0</v>
      </c>
      <c r="C781">
        <f>COUNTIFS(DetailsTable[Flat No.],FlatBasedDetails[[#This Row],[Flat No]],DetailsTable[Recovered Date],"&lt;&gt;")</f>
        <v>0</v>
      </c>
      <c r="D781">
        <f>COUNTIFS(DetailsTable[Flat No.],FlatBasedDetails[[#This Row],[Flat No]],DetailsTable[Deceased Date],"&lt;&gt;")</f>
        <v>0</v>
      </c>
      <c r="E781" s="1">
        <f>FlatBasedDetails[[#This Row],[Total Cases Reported]]-FlatBasedDetails[[#This Row],[Recovered Cases]]-FlatBasedDetails[[#This Row],[Deceased Cases]]</f>
        <v>0</v>
      </c>
    </row>
    <row r="782" spans="1:5" x14ac:dyDescent="0.25">
      <c r="A782">
        <v>781</v>
      </c>
      <c r="B782" s="24">
        <f>COUNTIFS(DetailsTable[Flat No.],FlatBasedDetails[[#This Row],[Flat No]],DetailsTable[Positive Date],"&lt;&gt;")</f>
        <v>0</v>
      </c>
      <c r="C782">
        <f>COUNTIFS(DetailsTable[Flat No.],FlatBasedDetails[[#This Row],[Flat No]],DetailsTable[Recovered Date],"&lt;&gt;")</f>
        <v>0</v>
      </c>
      <c r="D782">
        <f>COUNTIFS(DetailsTable[Flat No.],FlatBasedDetails[[#This Row],[Flat No]],DetailsTable[Deceased Date],"&lt;&gt;")</f>
        <v>0</v>
      </c>
      <c r="E782" s="1">
        <f>FlatBasedDetails[[#This Row],[Total Cases Reported]]-FlatBasedDetails[[#This Row],[Recovered Cases]]-FlatBasedDetails[[#This Row],[Deceased Cases]]</f>
        <v>0</v>
      </c>
    </row>
    <row r="783" spans="1:5" x14ac:dyDescent="0.25">
      <c r="A783">
        <v>782</v>
      </c>
      <c r="B783" s="24">
        <f>COUNTIFS(DetailsTable[Flat No.],FlatBasedDetails[[#This Row],[Flat No]],DetailsTable[Positive Date],"&lt;&gt;")</f>
        <v>0</v>
      </c>
      <c r="C783">
        <f>COUNTIFS(DetailsTable[Flat No.],FlatBasedDetails[[#This Row],[Flat No]],DetailsTable[Recovered Date],"&lt;&gt;")</f>
        <v>0</v>
      </c>
      <c r="D783">
        <f>COUNTIFS(DetailsTable[Flat No.],FlatBasedDetails[[#This Row],[Flat No]],DetailsTable[Deceased Date],"&lt;&gt;")</f>
        <v>0</v>
      </c>
      <c r="E783" s="1">
        <f>FlatBasedDetails[[#This Row],[Total Cases Reported]]-FlatBasedDetails[[#This Row],[Recovered Cases]]-FlatBasedDetails[[#This Row],[Deceased Cases]]</f>
        <v>0</v>
      </c>
    </row>
    <row r="784" spans="1:5" x14ac:dyDescent="0.25">
      <c r="A784">
        <v>783</v>
      </c>
      <c r="B784" s="24">
        <f>COUNTIFS(DetailsTable[Flat No.],FlatBasedDetails[[#This Row],[Flat No]],DetailsTable[Positive Date],"&lt;&gt;")</f>
        <v>0</v>
      </c>
      <c r="C784">
        <f>COUNTIFS(DetailsTable[Flat No.],FlatBasedDetails[[#This Row],[Flat No]],DetailsTable[Recovered Date],"&lt;&gt;")</f>
        <v>0</v>
      </c>
      <c r="D784">
        <f>COUNTIFS(DetailsTable[Flat No.],FlatBasedDetails[[#This Row],[Flat No]],DetailsTable[Deceased Date],"&lt;&gt;")</f>
        <v>0</v>
      </c>
      <c r="E784" s="1">
        <f>FlatBasedDetails[[#This Row],[Total Cases Reported]]-FlatBasedDetails[[#This Row],[Recovered Cases]]-FlatBasedDetails[[#This Row],[Deceased Cases]]</f>
        <v>0</v>
      </c>
    </row>
    <row r="785" spans="1:5" x14ac:dyDescent="0.25">
      <c r="A785">
        <v>784</v>
      </c>
      <c r="B785" s="24">
        <f>COUNTIFS(DetailsTable[Flat No.],FlatBasedDetails[[#This Row],[Flat No]],DetailsTable[Positive Date],"&lt;&gt;")</f>
        <v>0</v>
      </c>
      <c r="C785">
        <f>COUNTIFS(DetailsTable[Flat No.],FlatBasedDetails[[#This Row],[Flat No]],DetailsTable[Recovered Date],"&lt;&gt;")</f>
        <v>0</v>
      </c>
      <c r="D785">
        <f>COUNTIFS(DetailsTable[Flat No.],FlatBasedDetails[[#This Row],[Flat No]],DetailsTable[Deceased Date],"&lt;&gt;")</f>
        <v>0</v>
      </c>
      <c r="E785" s="1">
        <f>FlatBasedDetails[[#This Row],[Total Cases Reported]]-FlatBasedDetails[[#This Row],[Recovered Cases]]-FlatBasedDetails[[#This Row],[Deceased Cases]]</f>
        <v>0</v>
      </c>
    </row>
    <row r="786" spans="1:5" x14ac:dyDescent="0.25">
      <c r="A786">
        <v>785</v>
      </c>
      <c r="B786" s="24">
        <f>COUNTIFS(DetailsTable[Flat No.],FlatBasedDetails[[#This Row],[Flat No]],DetailsTable[Positive Date],"&lt;&gt;")</f>
        <v>0</v>
      </c>
      <c r="C786">
        <f>COUNTIFS(DetailsTable[Flat No.],FlatBasedDetails[[#This Row],[Flat No]],DetailsTable[Recovered Date],"&lt;&gt;")</f>
        <v>0</v>
      </c>
      <c r="D786">
        <f>COUNTIFS(DetailsTable[Flat No.],FlatBasedDetails[[#This Row],[Flat No]],DetailsTable[Deceased Date],"&lt;&gt;")</f>
        <v>0</v>
      </c>
      <c r="E786" s="1">
        <f>FlatBasedDetails[[#This Row],[Total Cases Reported]]-FlatBasedDetails[[#This Row],[Recovered Cases]]-FlatBasedDetails[[#This Row],[Deceased Cases]]</f>
        <v>0</v>
      </c>
    </row>
    <row r="787" spans="1:5" x14ac:dyDescent="0.25">
      <c r="A787">
        <v>786</v>
      </c>
      <c r="B787" s="24">
        <f>COUNTIFS(DetailsTable[Flat No.],FlatBasedDetails[[#This Row],[Flat No]],DetailsTable[Positive Date],"&lt;&gt;")</f>
        <v>0</v>
      </c>
      <c r="C787">
        <f>COUNTIFS(DetailsTable[Flat No.],FlatBasedDetails[[#This Row],[Flat No]],DetailsTable[Recovered Date],"&lt;&gt;")</f>
        <v>0</v>
      </c>
      <c r="D787">
        <f>COUNTIFS(DetailsTable[Flat No.],FlatBasedDetails[[#This Row],[Flat No]],DetailsTable[Deceased Date],"&lt;&gt;")</f>
        <v>0</v>
      </c>
      <c r="E787" s="1">
        <f>FlatBasedDetails[[#This Row],[Total Cases Reported]]-FlatBasedDetails[[#This Row],[Recovered Cases]]-FlatBasedDetails[[#This Row],[Deceased Cases]]</f>
        <v>0</v>
      </c>
    </row>
    <row r="788" spans="1:5" x14ac:dyDescent="0.25">
      <c r="A788">
        <v>787</v>
      </c>
      <c r="B788" s="24">
        <f>COUNTIFS(DetailsTable[Flat No.],FlatBasedDetails[[#This Row],[Flat No]],DetailsTable[Positive Date],"&lt;&gt;")</f>
        <v>0</v>
      </c>
      <c r="C788">
        <f>COUNTIFS(DetailsTable[Flat No.],FlatBasedDetails[[#This Row],[Flat No]],DetailsTable[Recovered Date],"&lt;&gt;")</f>
        <v>0</v>
      </c>
      <c r="D788">
        <f>COUNTIFS(DetailsTable[Flat No.],FlatBasedDetails[[#This Row],[Flat No]],DetailsTable[Deceased Date],"&lt;&gt;")</f>
        <v>0</v>
      </c>
      <c r="E788" s="1">
        <f>FlatBasedDetails[[#This Row],[Total Cases Reported]]-FlatBasedDetails[[#This Row],[Recovered Cases]]-FlatBasedDetails[[#This Row],[Deceased Cases]]</f>
        <v>0</v>
      </c>
    </row>
    <row r="789" spans="1:5" x14ac:dyDescent="0.25">
      <c r="A789">
        <v>788</v>
      </c>
      <c r="B789" s="24">
        <f>COUNTIFS(DetailsTable[Flat No.],FlatBasedDetails[[#This Row],[Flat No]],DetailsTable[Positive Date],"&lt;&gt;")</f>
        <v>0</v>
      </c>
      <c r="C789">
        <f>COUNTIFS(DetailsTable[Flat No.],FlatBasedDetails[[#This Row],[Flat No]],DetailsTable[Recovered Date],"&lt;&gt;")</f>
        <v>0</v>
      </c>
      <c r="D789">
        <f>COUNTIFS(DetailsTable[Flat No.],FlatBasedDetails[[#This Row],[Flat No]],DetailsTable[Deceased Date],"&lt;&gt;")</f>
        <v>0</v>
      </c>
      <c r="E789" s="1">
        <f>FlatBasedDetails[[#This Row],[Total Cases Reported]]-FlatBasedDetails[[#This Row],[Recovered Cases]]-FlatBasedDetails[[#This Row],[Deceased Cases]]</f>
        <v>0</v>
      </c>
    </row>
    <row r="790" spans="1:5" x14ac:dyDescent="0.25">
      <c r="A790">
        <v>789</v>
      </c>
      <c r="B790" s="24">
        <f>COUNTIFS(DetailsTable[Flat No.],FlatBasedDetails[[#This Row],[Flat No]],DetailsTable[Positive Date],"&lt;&gt;")</f>
        <v>0</v>
      </c>
      <c r="C790">
        <f>COUNTIFS(DetailsTable[Flat No.],FlatBasedDetails[[#This Row],[Flat No]],DetailsTable[Recovered Date],"&lt;&gt;")</f>
        <v>0</v>
      </c>
      <c r="D790">
        <f>COUNTIFS(DetailsTable[Flat No.],FlatBasedDetails[[#This Row],[Flat No]],DetailsTable[Deceased Date],"&lt;&gt;")</f>
        <v>0</v>
      </c>
      <c r="E790" s="1">
        <f>FlatBasedDetails[[#This Row],[Total Cases Reported]]-FlatBasedDetails[[#This Row],[Recovered Cases]]-FlatBasedDetails[[#This Row],[Deceased Cases]]</f>
        <v>0</v>
      </c>
    </row>
    <row r="791" spans="1:5" x14ac:dyDescent="0.25">
      <c r="A791">
        <v>790</v>
      </c>
      <c r="B791" s="24">
        <f>COUNTIFS(DetailsTable[Flat No.],FlatBasedDetails[[#This Row],[Flat No]],DetailsTable[Positive Date],"&lt;&gt;")</f>
        <v>0</v>
      </c>
      <c r="C791">
        <f>COUNTIFS(DetailsTable[Flat No.],FlatBasedDetails[[#This Row],[Flat No]],DetailsTable[Recovered Date],"&lt;&gt;")</f>
        <v>0</v>
      </c>
      <c r="D791">
        <f>COUNTIFS(DetailsTable[Flat No.],FlatBasedDetails[[#This Row],[Flat No]],DetailsTable[Deceased Date],"&lt;&gt;")</f>
        <v>0</v>
      </c>
      <c r="E791" s="1">
        <f>FlatBasedDetails[[#This Row],[Total Cases Reported]]-FlatBasedDetails[[#This Row],[Recovered Cases]]-FlatBasedDetails[[#This Row],[Deceased Cases]]</f>
        <v>0</v>
      </c>
    </row>
    <row r="792" spans="1:5" x14ac:dyDescent="0.25">
      <c r="A792">
        <v>791</v>
      </c>
      <c r="B792" s="24">
        <f>COUNTIFS(DetailsTable[Flat No.],FlatBasedDetails[[#This Row],[Flat No]],DetailsTable[Positive Date],"&lt;&gt;")</f>
        <v>0</v>
      </c>
      <c r="C792">
        <f>COUNTIFS(DetailsTable[Flat No.],FlatBasedDetails[[#This Row],[Flat No]],DetailsTable[Recovered Date],"&lt;&gt;")</f>
        <v>0</v>
      </c>
      <c r="D792">
        <f>COUNTIFS(DetailsTable[Flat No.],FlatBasedDetails[[#This Row],[Flat No]],DetailsTable[Deceased Date],"&lt;&gt;")</f>
        <v>0</v>
      </c>
      <c r="E792" s="1">
        <f>FlatBasedDetails[[#This Row],[Total Cases Reported]]-FlatBasedDetails[[#This Row],[Recovered Cases]]-FlatBasedDetails[[#This Row],[Deceased Cases]]</f>
        <v>0</v>
      </c>
    </row>
    <row r="793" spans="1:5" x14ac:dyDescent="0.25">
      <c r="A793">
        <v>792</v>
      </c>
      <c r="B793" s="24">
        <f>COUNTIFS(DetailsTable[Flat No.],FlatBasedDetails[[#This Row],[Flat No]],DetailsTable[Positive Date],"&lt;&gt;")</f>
        <v>0</v>
      </c>
      <c r="C793">
        <f>COUNTIFS(DetailsTable[Flat No.],FlatBasedDetails[[#This Row],[Flat No]],DetailsTable[Recovered Date],"&lt;&gt;")</f>
        <v>0</v>
      </c>
      <c r="D793">
        <f>COUNTIFS(DetailsTable[Flat No.],FlatBasedDetails[[#This Row],[Flat No]],DetailsTable[Deceased Date],"&lt;&gt;")</f>
        <v>0</v>
      </c>
      <c r="E793" s="1">
        <f>FlatBasedDetails[[#This Row],[Total Cases Reported]]-FlatBasedDetails[[#This Row],[Recovered Cases]]-FlatBasedDetails[[#This Row],[Deceased Cases]]</f>
        <v>0</v>
      </c>
    </row>
    <row r="794" spans="1:5" x14ac:dyDescent="0.25">
      <c r="A794">
        <v>793</v>
      </c>
      <c r="B794" s="24">
        <f>COUNTIFS(DetailsTable[Flat No.],FlatBasedDetails[[#This Row],[Flat No]],DetailsTable[Positive Date],"&lt;&gt;")</f>
        <v>0</v>
      </c>
      <c r="C794">
        <f>COUNTIFS(DetailsTable[Flat No.],FlatBasedDetails[[#This Row],[Flat No]],DetailsTable[Recovered Date],"&lt;&gt;")</f>
        <v>0</v>
      </c>
      <c r="D794">
        <f>COUNTIFS(DetailsTable[Flat No.],FlatBasedDetails[[#This Row],[Flat No]],DetailsTable[Deceased Date],"&lt;&gt;")</f>
        <v>0</v>
      </c>
      <c r="E794" s="1">
        <f>FlatBasedDetails[[#This Row],[Total Cases Reported]]-FlatBasedDetails[[#This Row],[Recovered Cases]]-FlatBasedDetails[[#This Row],[Deceased Cases]]</f>
        <v>0</v>
      </c>
    </row>
    <row r="795" spans="1:5" x14ac:dyDescent="0.25">
      <c r="A795">
        <v>794</v>
      </c>
      <c r="B795" s="24">
        <f>COUNTIFS(DetailsTable[Flat No.],FlatBasedDetails[[#This Row],[Flat No]],DetailsTable[Positive Date],"&lt;&gt;")</f>
        <v>0</v>
      </c>
      <c r="C795">
        <f>COUNTIFS(DetailsTable[Flat No.],FlatBasedDetails[[#This Row],[Flat No]],DetailsTable[Recovered Date],"&lt;&gt;")</f>
        <v>0</v>
      </c>
      <c r="D795">
        <f>COUNTIFS(DetailsTable[Flat No.],FlatBasedDetails[[#This Row],[Flat No]],DetailsTable[Deceased Date],"&lt;&gt;")</f>
        <v>0</v>
      </c>
      <c r="E795" s="1">
        <f>FlatBasedDetails[[#This Row],[Total Cases Reported]]-FlatBasedDetails[[#This Row],[Recovered Cases]]-FlatBasedDetails[[#This Row],[Deceased Cases]]</f>
        <v>0</v>
      </c>
    </row>
    <row r="796" spans="1:5" x14ac:dyDescent="0.25">
      <c r="A796">
        <v>795</v>
      </c>
      <c r="B796" s="24">
        <f>COUNTIFS(DetailsTable[Flat No.],FlatBasedDetails[[#This Row],[Flat No]],DetailsTable[Positive Date],"&lt;&gt;")</f>
        <v>0</v>
      </c>
      <c r="C796">
        <f>COUNTIFS(DetailsTable[Flat No.],FlatBasedDetails[[#This Row],[Flat No]],DetailsTable[Recovered Date],"&lt;&gt;")</f>
        <v>0</v>
      </c>
      <c r="D796">
        <f>COUNTIFS(DetailsTable[Flat No.],FlatBasedDetails[[#This Row],[Flat No]],DetailsTable[Deceased Date],"&lt;&gt;")</f>
        <v>0</v>
      </c>
      <c r="E796" s="1">
        <f>FlatBasedDetails[[#This Row],[Total Cases Reported]]-FlatBasedDetails[[#This Row],[Recovered Cases]]-FlatBasedDetails[[#This Row],[Deceased Cases]]</f>
        <v>0</v>
      </c>
    </row>
    <row r="797" spans="1:5" x14ac:dyDescent="0.25">
      <c r="A797">
        <v>796</v>
      </c>
      <c r="B797" s="24">
        <f>COUNTIFS(DetailsTable[Flat No.],FlatBasedDetails[[#This Row],[Flat No]],DetailsTable[Positive Date],"&lt;&gt;")</f>
        <v>0</v>
      </c>
      <c r="C797">
        <f>COUNTIFS(DetailsTable[Flat No.],FlatBasedDetails[[#This Row],[Flat No]],DetailsTable[Recovered Date],"&lt;&gt;")</f>
        <v>0</v>
      </c>
      <c r="D797">
        <f>COUNTIFS(DetailsTable[Flat No.],FlatBasedDetails[[#This Row],[Flat No]],DetailsTable[Deceased Date],"&lt;&gt;")</f>
        <v>0</v>
      </c>
      <c r="E797" s="1">
        <f>FlatBasedDetails[[#This Row],[Total Cases Reported]]-FlatBasedDetails[[#This Row],[Recovered Cases]]-FlatBasedDetails[[#This Row],[Deceased Cases]]</f>
        <v>0</v>
      </c>
    </row>
    <row r="798" spans="1:5" x14ac:dyDescent="0.25">
      <c r="A798">
        <v>797</v>
      </c>
      <c r="B798" s="24">
        <f>COUNTIFS(DetailsTable[Flat No.],FlatBasedDetails[[#This Row],[Flat No]],DetailsTable[Positive Date],"&lt;&gt;")</f>
        <v>0</v>
      </c>
      <c r="C798">
        <f>COUNTIFS(DetailsTable[Flat No.],FlatBasedDetails[[#This Row],[Flat No]],DetailsTable[Recovered Date],"&lt;&gt;")</f>
        <v>0</v>
      </c>
      <c r="D798">
        <f>COUNTIFS(DetailsTable[Flat No.],FlatBasedDetails[[#This Row],[Flat No]],DetailsTable[Deceased Date],"&lt;&gt;")</f>
        <v>0</v>
      </c>
      <c r="E798" s="1">
        <f>FlatBasedDetails[[#This Row],[Total Cases Reported]]-FlatBasedDetails[[#This Row],[Recovered Cases]]-FlatBasedDetails[[#This Row],[Deceased Cases]]</f>
        <v>0</v>
      </c>
    </row>
    <row r="799" spans="1:5" x14ac:dyDescent="0.25">
      <c r="A799">
        <v>798</v>
      </c>
      <c r="B799" s="24">
        <f>COUNTIFS(DetailsTable[Flat No.],FlatBasedDetails[[#This Row],[Flat No]],DetailsTable[Positive Date],"&lt;&gt;")</f>
        <v>0</v>
      </c>
      <c r="C799">
        <f>COUNTIFS(DetailsTable[Flat No.],FlatBasedDetails[[#This Row],[Flat No]],DetailsTable[Recovered Date],"&lt;&gt;")</f>
        <v>0</v>
      </c>
      <c r="D799">
        <f>COUNTIFS(DetailsTable[Flat No.],FlatBasedDetails[[#This Row],[Flat No]],DetailsTable[Deceased Date],"&lt;&gt;")</f>
        <v>0</v>
      </c>
      <c r="E799" s="1">
        <f>FlatBasedDetails[[#This Row],[Total Cases Reported]]-FlatBasedDetails[[#This Row],[Recovered Cases]]-FlatBasedDetails[[#This Row],[Deceased Cases]]</f>
        <v>0</v>
      </c>
    </row>
    <row r="800" spans="1:5" x14ac:dyDescent="0.25">
      <c r="A800">
        <v>799</v>
      </c>
      <c r="B800" s="24">
        <f>COUNTIFS(DetailsTable[Flat No.],FlatBasedDetails[[#This Row],[Flat No]],DetailsTable[Positive Date],"&lt;&gt;")</f>
        <v>0</v>
      </c>
      <c r="C800">
        <f>COUNTIFS(DetailsTable[Flat No.],FlatBasedDetails[[#This Row],[Flat No]],DetailsTable[Recovered Date],"&lt;&gt;")</f>
        <v>0</v>
      </c>
      <c r="D800">
        <f>COUNTIFS(DetailsTable[Flat No.],FlatBasedDetails[[#This Row],[Flat No]],DetailsTable[Deceased Date],"&lt;&gt;")</f>
        <v>0</v>
      </c>
      <c r="E800" s="1">
        <f>FlatBasedDetails[[#This Row],[Total Cases Reported]]-FlatBasedDetails[[#This Row],[Recovered Cases]]-FlatBasedDetails[[#This Row],[Deceased Cases]]</f>
        <v>0</v>
      </c>
    </row>
    <row r="801" spans="1:5" x14ac:dyDescent="0.25">
      <c r="A801">
        <v>800</v>
      </c>
      <c r="B801" s="24">
        <f>COUNTIFS(DetailsTable[Flat No.],FlatBasedDetails[[#This Row],[Flat No]],DetailsTable[Positive Date],"&lt;&gt;")</f>
        <v>0</v>
      </c>
      <c r="C801">
        <f>COUNTIFS(DetailsTable[Flat No.],FlatBasedDetails[[#This Row],[Flat No]],DetailsTable[Recovered Date],"&lt;&gt;")</f>
        <v>0</v>
      </c>
      <c r="D801">
        <f>COUNTIFS(DetailsTable[Flat No.],FlatBasedDetails[[#This Row],[Flat No]],DetailsTable[Deceased Date],"&lt;&gt;")</f>
        <v>0</v>
      </c>
      <c r="E801" s="1">
        <f>FlatBasedDetails[[#This Row],[Total Cases Reported]]-FlatBasedDetails[[#This Row],[Recovered Cases]]-FlatBasedDetails[[#This Row],[Deceased Cases]]</f>
        <v>0</v>
      </c>
    </row>
    <row r="802" spans="1:5" x14ac:dyDescent="0.25">
      <c r="A802">
        <v>801</v>
      </c>
      <c r="B802" s="24">
        <f>COUNTIFS(DetailsTable[Flat No.],FlatBasedDetails[[#This Row],[Flat No]],DetailsTable[Positive Date],"&lt;&gt;")</f>
        <v>0</v>
      </c>
      <c r="C802">
        <f>COUNTIFS(DetailsTable[Flat No.],FlatBasedDetails[[#This Row],[Flat No]],DetailsTable[Recovered Date],"&lt;&gt;")</f>
        <v>0</v>
      </c>
      <c r="D802">
        <f>COUNTIFS(DetailsTable[Flat No.],FlatBasedDetails[[#This Row],[Flat No]],DetailsTable[Deceased Date],"&lt;&gt;")</f>
        <v>0</v>
      </c>
      <c r="E802" s="1">
        <f>FlatBasedDetails[[#This Row],[Total Cases Reported]]-FlatBasedDetails[[#This Row],[Recovered Cases]]-FlatBasedDetails[[#This Row],[Deceased Cases]]</f>
        <v>0</v>
      </c>
    </row>
    <row r="803" spans="1:5" x14ac:dyDescent="0.25">
      <c r="A803">
        <v>802</v>
      </c>
      <c r="B803" s="24">
        <f>COUNTIFS(DetailsTable[Flat No.],FlatBasedDetails[[#This Row],[Flat No]],DetailsTable[Positive Date],"&lt;&gt;")</f>
        <v>0</v>
      </c>
      <c r="C803">
        <f>COUNTIFS(DetailsTable[Flat No.],FlatBasedDetails[[#This Row],[Flat No]],DetailsTable[Recovered Date],"&lt;&gt;")</f>
        <v>0</v>
      </c>
      <c r="D803">
        <f>COUNTIFS(DetailsTable[Flat No.],FlatBasedDetails[[#This Row],[Flat No]],DetailsTable[Deceased Date],"&lt;&gt;")</f>
        <v>0</v>
      </c>
      <c r="E803" s="1">
        <f>FlatBasedDetails[[#This Row],[Total Cases Reported]]-FlatBasedDetails[[#This Row],[Recovered Cases]]-FlatBasedDetails[[#This Row],[Deceased Cases]]</f>
        <v>0</v>
      </c>
    </row>
    <row r="804" spans="1:5" x14ac:dyDescent="0.25">
      <c r="A804">
        <v>803</v>
      </c>
      <c r="B804" s="24">
        <f>COUNTIFS(DetailsTable[Flat No.],FlatBasedDetails[[#This Row],[Flat No]],DetailsTable[Positive Date],"&lt;&gt;")</f>
        <v>0</v>
      </c>
      <c r="C804">
        <f>COUNTIFS(DetailsTable[Flat No.],FlatBasedDetails[[#This Row],[Flat No]],DetailsTable[Recovered Date],"&lt;&gt;")</f>
        <v>0</v>
      </c>
      <c r="D804">
        <f>COUNTIFS(DetailsTable[Flat No.],FlatBasedDetails[[#This Row],[Flat No]],DetailsTable[Deceased Date],"&lt;&gt;")</f>
        <v>0</v>
      </c>
      <c r="E804" s="1">
        <f>FlatBasedDetails[[#This Row],[Total Cases Reported]]-FlatBasedDetails[[#This Row],[Recovered Cases]]-FlatBasedDetails[[#This Row],[Deceased Cases]]</f>
        <v>0</v>
      </c>
    </row>
    <row r="805" spans="1:5" x14ac:dyDescent="0.25">
      <c r="A805">
        <v>804</v>
      </c>
      <c r="B805" s="24">
        <f>COUNTIFS(DetailsTable[Flat No.],FlatBasedDetails[[#This Row],[Flat No]],DetailsTable[Positive Date],"&lt;&gt;")</f>
        <v>0</v>
      </c>
      <c r="C805">
        <f>COUNTIFS(DetailsTable[Flat No.],FlatBasedDetails[[#This Row],[Flat No]],DetailsTable[Recovered Date],"&lt;&gt;")</f>
        <v>0</v>
      </c>
      <c r="D805">
        <f>COUNTIFS(DetailsTable[Flat No.],FlatBasedDetails[[#This Row],[Flat No]],DetailsTable[Deceased Date],"&lt;&gt;")</f>
        <v>0</v>
      </c>
      <c r="E805" s="1">
        <f>FlatBasedDetails[[#This Row],[Total Cases Reported]]-FlatBasedDetails[[#This Row],[Recovered Cases]]-FlatBasedDetails[[#This Row],[Deceased Cases]]</f>
        <v>0</v>
      </c>
    </row>
    <row r="806" spans="1:5" x14ac:dyDescent="0.25">
      <c r="A806">
        <v>805</v>
      </c>
      <c r="B806" s="24">
        <f>COUNTIFS(DetailsTable[Flat No.],FlatBasedDetails[[#This Row],[Flat No]],DetailsTable[Positive Date],"&lt;&gt;")</f>
        <v>0</v>
      </c>
      <c r="C806">
        <f>COUNTIFS(DetailsTable[Flat No.],FlatBasedDetails[[#This Row],[Flat No]],DetailsTable[Recovered Date],"&lt;&gt;")</f>
        <v>0</v>
      </c>
      <c r="D806">
        <f>COUNTIFS(DetailsTable[Flat No.],FlatBasedDetails[[#This Row],[Flat No]],DetailsTable[Deceased Date],"&lt;&gt;")</f>
        <v>0</v>
      </c>
      <c r="E806" s="1">
        <f>FlatBasedDetails[[#This Row],[Total Cases Reported]]-FlatBasedDetails[[#This Row],[Recovered Cases]]-FlatBasedDetails[[#This Row],[Deceased Cases]]</f>
        <v>0</v>
      </c>
    </row>
    <row r="807" spans="1:5" x14ac:dyDescent="0.25">
      <c r="A807">
        <v>806</v>
      </c>
      <c r="B807" s="24">
        <f>COUNTIFS(DetailsTable[Flat No.],FlatBasedDetails[[#This Row],[Flat No]],DetailsTable[Positive Date],"&lt;&gt;")</f>
        <v>0</v>
      </c>
      <c r="C807">
        <f>COUNTIFS(DetailsTable[Flat No.],FlatBasedDetails[[#This Row],[Flat No]],DetailsTable[Recovered Date],"&lt;&gt;")</f>
        <v>0</v>
      </c>
      <c r="D807">
        <f>COUNTIFS(DetailsTable[Flat No.],FlatBasedDetails[[#This Row],[Flat No]],DetailsTable[Deceased Date],"&lt;&gt;")</f>
        <v>0</v>
      </c>
      <c r="E807" s="1">
        <f>FlatBasedDetails[[#This Row],[Total Cases Reported]]-FlatBasedDetails[[#This Row],[Recovered Cases]]-FlatBasedDetails[[#This Row],[Deceased Cases]]</f>
        <v>0</v>
      </c>
    </row>
    <row r="808" spans="1:5" x14ac:dyDescent="0.25">
      <c r="A808">
        <v>807</v>
      </c>
      <c r="B808" s="24">
        <f>COUNTIFS(DetailsTable[Flat No.],FlatBasedDetails[[#This Row],[Flat No]],DetailsTable[Positive Date],"&lt;&gt;")</f>
        <v>0</v>
      </c>
      <c r="C808">
        <f>COUNTIFS(DetailsTable[Flat No.],FlatBasedDetails[[#This Row],[Flat No]],DetailsTable[Recovered Date],"&lt;&gt;")</f>
        <v>0</v>
      </c>
      <c r="D808">
        <f>COUNTIFS(DetailsTable[Flat No.],FlatBasedDetails[[#This Row],[Flat No]],DetailsTable[Deceased Date],"&lt;&gt;")</f>
        <v>0</v>
      </c>
      <c r="E808" s="1">
        <f>FlatBasedDetails[[#This Row],[Total Cases Reported]]-FlatBasedDetails[[#This Row],[Recovered Cases]]-FlatBasedDetails[[#This Row],[Deceased Cases]]</f>
        <v>0</v>
      </c>
    </row>
    <row r="809" spans="1:5" x14ac:dyDescent="0.25">
      <c r="A809">
        <v>808</v>
      </c>
      <c r="B809" s="24">
        <f>COUNTIFS(DetailsTable[Flat No.],FlatBasedDetails[[#This Row],[Flat No]],DetailsTable[Positive Date],"&lt;&gt;")</f>
        <v>0</v>
      </c>
      <c r="C809">
        <f>COUNTIFS(DetailsTable[Flat No.],FlatBasedDetails[[#This Row],[Flat No]],DetailsTable[Recovered Date],"&lt;&gt;")</f>
        <v>0</v>
      </c>
      <c r="D809">
        <f>COUNTIFS(DetailsTable[Flat No.],FlatBasedDetails[[#This Row],[Flat No]],DetailsTable[Deceased Date],"&lt;&gt;")</f>
        <v>0</v>
      </c>
      <c r="E809" s="1">
        <f>FlatBasedDetails[[#This Row],[Total Cases Reported]]-FlatBasedDetails[[#This Row],[Recovered Cases]]-FlatBasedDetails[[#This Row],[Deceased Cases]]</f>
        <v>0</v>
      </c>
    </row>
    <row r="810" spans="1:5" x14ac:dyDescent="0.25">
      <c r="A810">
        <v>809</v>
      </c>
      <c r="B810" s="24">
        <f>COUNTIFS(DetailsTable[Flat No.],FlatBasedDetails[[#This Row],[Flat No]],DetailsTable[Positive Date],"&lt;&gt;")</f>
        <v>0</v>
      </c>
      <c r="C810">
        <f>COUNTIFS(DetailsTable[Flat No.],FlatBasedDetails[[#This Row],[Flat No]],DetailsTable[Recovered Date],"&lt;&gt;")</f>
        <v>0</v>
      </c>
      <c r="D810">
        <f>COUNTIFS(DetailsTable[Flat No.],FlatBasedDetails[[#This Row],[Flat No]],DetailsTable[Deceased Date],"&lt;&gt;")</f>
        <v>0</v>
      </c>
      <c r="E810" s="1">
        <f>FlatBasedDetails[[#This Row],[Total Cases Reported]]-FlatBasedDetails[[#This Row],[Recovered Cases]]-FlatBasedDetails[[#This Row],[Deceased Cases]]</f>
        <v>0</v>
      </c>
    </row>
    <row r="811" spans="1:5" x14ac:dyDescent="0.25">
      <c r="A811">
        <v>810</v>
      </c>
      <c r="B811" s="24">
        <f>COUNTIFS(DetailsTable[Flat No.],FlatBasedDetails[[#This Row],[Flat No]],DetailsTable[Positive Date],"&lt;&gt;")</f>
        <v>0</v>
      </c>
      <c r="C811">
        <f>COUNTIFS(DetailsTable[Flat No.],FlatBasedDetails[[#This Row],[Flat No]],DetailsTable[Recovered Date],"&lt;&gt;")</f>
        <v>0</v>
      </c>
      <c r="D811">
        <f>COUNTIFS(DetailsTable[Flat No.],FlatBasedDetails[[#This Row],[Flat No]],DetailsTable[Deceased Date],"&lt;&gt;")</f>
        <v>0</v>
      </c>
      <c r="E811" s="1">
        <f>FlatBasedDetails[[#This Row],[Total Cases Reported]]-FlatBasedDetails[[#This Row],[Recovered Cases]]-FlatBasedDetails[[#This Row],[Deceased Cases]]</f>
        <v>0</v>
      </c>
    </row>
    <row r="812" spans="1:5" x14ac:dyDescent="0.25">
      <c r="A812">
        <v>811</v>
      </c>
      <c r="B812" s="24">
        <f>COUNTIFS(DetailsTable[Flat No.],FlatBasedDetails[[#This Row],[Flat No]],DetailsTable[Positive Date],"&lt;&gt;")</f>
        <v>0</v>
      </c>
      <c r="C812">
        <f>COUNTIFS(DetailsTable[Flat No.],FlatBasedDetails[[#This Row],[Flat No]],DetailsTable[Recovered Date],"&lt;&gt;")</f>
        <v>0</v>
      </c>
      <c r="D812">
        <f>COUNTIFS(DetailsTable[Flat No.],FlatBasedDetails[[#This Row],[Flat No]],DetailsTable[Deceased Date],"&lt;&gt;")</f>
        <v>0</v>
      </c>
      <c r="E812" s="1">
        <f>FlatBasedDetails[[#This Row],[Total Cases Reported]]-FlatBasedDetails[[#This Row],[Recovered Cases]]-FlatBasedDetails[[#This Row],[Deceased Cases]]</f>
        <v>0</v>
      </c>
    </row>
    <row r="813" spans="1:5" x14ac:dyDescent="0.25">
      <c r="A813">
        <v>812</v>
      </c>
      <c r="B813" s="24">
        <f>COUNTIFS(DetailsTable[Flat No.],FlatBasedDetails[[#This Row],[Flat No]],DetailsTable[Positive Date],"&lt;&gt;")</f>
        <v>0</v>
      </c>
      <c r="C813">
        <f>COUNTIFS(DetailsTable[Flat No.],FlatBasedDetails[[#This Row],[Flat No]],DetailsTable[Recovered Date],"&lt;&gt;")</f>
        <v>0</v>
      </c>
      <c r="D813">
        <f>COUNTIFS(DetailsTable[Flat No.],FlatBasedDetails[[#This Row],[Flat No]],DetailsTable[Deceased Date],"&lt;&gt;")</f>
        <v>0</v>
      </c>
      <c r="E813" s="1">
        <f>FlatBasedDetails[[#This Row],[Total Cases Reported]]-FlatBasedDetails[[#This Row],[Recovered Cases]]-FlatBasedDetails[[#This Row],[Deceased Cases]]</f>
        <v>0</v>
      </c>
    </row>
    <row r="814" spans="1:5" x14ac:dyDescent="0.25">
      <c r="A814">
        <v>813</v>
      </c>
      <c r="B814" s="24">
        <f>COUNTIFS(DetailsTable[Flat No.],FlatBasedDetails[[#This Row],[Flat No]],DetailsTable[Positive Date],"&lt;&gt;")</f>
        <v>0</v>
      </c>
      <c r="C814">
        <f>COUNTIFS(DetailsTable[Flat No.],FlatBasedDetails[[#This Row],[Flat No]],DetailsTable[Recovered Date],"&lt;&gt;")</f>
        <v>0</v>
      </c>
      <c r="D814">
        <f>COUNTIFS(DetailsTable[Flat No.],FlatBasedDetails[[#This Row],[Flat No]],DetailsTable[Deceased Date],"&lt;&gt;")</f>
        <v>0</v>
      </c>
      <c r="E814" s="1">
        <f>FlatBasedDetails[[#This Row],[Total Cases Reported]]-FlatBasedDetails[[#This Row],[Recovered Cases]]-FlatBasedDetails[[#This Row],[Deceased Cases]]</f>
        <v>0</v>
      </c>
    </row>
    <row r="815" spans="1:5" x14ac:dyDescent="0.25">
      <c r="A815">
        <v>814</v>
      </c>
      <c r="B815" s="24">
        <f>COUNTIFS(DetailsTable[Flat No.],FlatBasedDetails[[#This Row],[Flat No]],DetailsTable[Positive Date],"&lt;&gt;")</f>
        <v>0</v>
      </c>
      <c r="C815">
        <f>COUNTIFS(DetailsTable[Flat No.],FlatBasedDetails[[#This Row],[Flat No]],DetailsTable[Recovered Date],"&lt;&gt;")</f>
        <v>0</v>
      </c>
      <c r="D815">
        <f>COUNTIFS(DetailsTable[Flat No.],FlatBasedDetails[[#This Row],[Flat No]],DetailsTable[Deceased Date],"&lt;&gt;")</f>
        <v>0</v>
      </c>
      <c r="E815" s="1">
        <f>FlatBasedDetails[[#This Row],[Total Cases Reported]]-FlatBasedDetails[[#This Row],[Recovered Cases]]-FlatBasedDetails[[#This Row],[Deceased Cases]]</f>
        <v>0</v>
      </c>
    </row>
    <row r="816" spans="1:5" x14ac:dyDescent="0.25">
      <c r="A816">
        <v>815</v>
      </c>
      <c r="B816" s="24">
        <f>COUNTIFS(DetailsTable[Flat No.],FlatBasedDetails[[#This Row],[Flat No]],DetailsTable[Positive Date],"&lt;&gt;")</f>
        <v>0</v>
      </c>
      <c r="C816">
        <f>COUNTIFS(DetailsTable[Flat No.],FlatBasedDetails[[#This Row],[Flat No]],DetailsTable[Recovered Date],"&lt;&gt;")</f>
        <v>0</v>
      </c>
      <c r="D816">
        <f>COUNTIFS(DetailsTable[Flat No.],FlatBasedDetails[[#This Row],[Flat No]],DetailsTable[Deceased Date],"&lt;&gt;")</f>
        <v>0</v>
      </c>
      <c r="E816" s="1">
        <f>FlatBasedDetails[[#This Row],[Total Cases Reported]]-FlatBasedDetails[[#This Row],[Recovered Cases]]-FlatBasedDetails[[#This Row],[Deceased Cases]]</f>
        <v>0</v>
      </c>
    </row>
    <row r="817" spans="1:5" x14ac:dyDescent="0.25">
      <c r="A817">
        <v>816</v>
      </c>
      <c r="B817" s="24">
        <f>COUNTIFS(DetailsTable[Flat No.],FlatBasedDetails[[#This Row],[Flat No]],DetailsTable[Positive Date],"&lt;&gt;")</f>
        <v>0</v>
      </c>
      <c r="C817">
        <f>COUNTIFS(DetailsTable[Flat No.],FlatBasedDetails[[#This Row],[Flat No]],DetailsTable[Recovered Date],"&lt;&gt;")</f>
        <v>0</v>
      </c>
      <c r="D817">
        <f>COUNTIFS(DetailsTable[Flat No.],FlatBasedDetails[[#This Row],[Flat No]],DetailsTable[Deceased Date],"&lt;&gt;")</f>
        <v>0</v>
      </c>
      <c r="E817" s="1">
        <f>FlatBasedDetails[[#This Row],[Total Cases Reported]]-FlatBasedDetails[[#This Row],[Recovered Cases]]-FlatBasedDetails[[#This Row],[Deceased Cases]]</f>
        <v>0</v>
      </c>
    </row>
    <row r="818" spans="1:5" x14ac:dyDescent="0.25">
      <c r="A818">
        <v>817</v>
      </c>
      <c r="B818" s="24">
        <f>COUNTIFS(DetailsTable[Flat No.],FlatBasedDetails[[#This Row],[Flat No]],DetailsTable[Positive Date],"&lt;&gt;")</f>
        <v>0</v>
      </c>
      <c r="C818">
        <f>COUNTIFS(DetailsTable[Flat No.],FlatBasedDetails[[#This Row],[Flat No]],DetailsTable[Recovered Date],"&lt;&gt;")</f>
        <v>0</v>
      </c>
      <c r="D818">
        <f>COUNTIFS(DetailsTable[Flat No.],FlatBasedDetails[[#This Row],[Flat No]],DetailsTable[Deceased Date],"&lt;&gt;")</f>
        <v>0</v>
      </c>
      <c r="E818" s="1">
        <f>FlatBasedDetails[[#This Row],[Total Cases Reported]]-FlatBasedDetails[[#This Row],[Recovered Cases]]-FlatBasedDetails[[#This Row],[Deceased Cases]]</f>
        <v>0</v>
      </c>
    </row>
    <row r="819" spans="1:5" x14ac:dyDescent="0.25">
      <c r="A819">
        <v>818</v>
      </c>
      <c r="B819" s="24">
        <f>COUNTIFS(DetailsTable[Flat No.],FlatBasedDetails[[#This Row],[Flat No]],DetailsTable[Positive Date],"&lt;&gt;")</f>
        <v>0</v>
      </c>
      <c r="C819">
        <f>COUNTIFS(DetailsTable[Flat No.],FlatBasedDetails[[#This Row],[Flat No]],DetailsTable[Recovered Date],"&lt;&gt;")</f>
        <v>0</v>
      </c>
      <c r="D819">
        <f>COUNTIFS(DetailsTable[Flat No.],FlatBasedDetails[[#This Row],[Flat No]],DetailsTable[Deceased Date],"&lt;&gt;")</f>
        <v>0</v>
      </c>
      <c r="E819" s="1">
        <f>FlatBasedDetails[[#This Row],[Total Cases Reported]]-FlatBasedDetails[[#This Row],[Recovered Cases]]-FlatBasedDetails[[#This Row],[Deceased Cases]]</f>
        <v>0</v>
      </c>
    </row>
    <row r="820" spans="1:5" x14ac:dyDescent="0.25">
      <c r="A820">
        <v>819</v>
      </c>
      <c r="B820" s="24">
        <f>COUNTIFS(DetailsTable[Flat No.],FlatBasedDetails[[#This Row],[Flat No]],DetailsTable[Positive Date],"&lt;&gt;")</f>
        <v>0</v>
      </c>
      <c r="C820">
        <f>COUNTIFS(DetailsTable[Flat No.],FlatBasedDetails[[#This Row],[Flat No]],DetailsTable[Recovered Date],"&lt;&gt;")</f>
        <v>0</v>
      </c>
      <c r="D820">
        <f>COUNTIFS(DetailsTable[Flat No.],FlatBasedDetails[[#This Row],[Flat No]],DetailsTable[Deceased Date],"&lt;&gt;")</f>
        <v>0</v>
      </c>
      <c r="E820" s="1">
        <f>FlatBasedDetails[[#This Row],[Total Cases Reported]]-FlatBasedDetails[[#This Row],[Recovered Cases]]-FlatBasedDetails[[#This Row],[Deceased Cases]]</f>
        <v>0</v>
      </c>
    </row>
    <row r="821" spans="1:5" x14ac:dyDescent="0.25">
      <c r="A821">
        <v>820</v>
      </c>
      <c r="B821" s="24">
        <f>COUNTIFS(DetailsTable[Flat No.],FlatBasedDetails[[#This Row],[Flat No]],DetailsTable[Positive Date],"&lt;&gt;")</f>
        <v>0</v>
      </c>
      <c r="C821">
        <f>COUNTIFS(DetailsTable[Flat No.],FlatBasedDetails[[#This Row],[Flat No]],DetailsTable[Recovered Date],"&lt;&gt;")</f>
        <v>0</v>
      </c>
      <c r="D821">
        <f>COUNTIFS(DetailsTable[Flat No.],FlatBasedDetails[[#This Row],[Flat No]],DetailsTable[Deceased Date],"&lt;&gt;")</f>
        <v>0</v>
      </c>
      <c r="E821" s="1">
        <f>FlatBasedDetails[[#This Row],[Total Cases Reported]]-FlatBasedDetails[[#This Row],[Recovered Cases]]-FlatBasedDetails[[#This Row],[Deceased Cases]]</f>
        <v>0</v>
      </c>
    </row>
    <row r="822" spans="1:5" x14ac:dyDescent="0.25">
      <c r="A822">
        <v>821</v>
      </c>
      <c r="B822" s="24">
        <f>COUNTIFS(DetailsTable[Flat No.],FlatBasedDetails[[#This Row],[Flat No]],DetailsTable[Positive Date],"&lt;&gt;")</f>
        <v>0</v>
      </c>
      <c r="C822">
        <f>COUNTIFS(DetailsTable[Flat No.],FlatBasedDetails[[#This Row],[Flat No]],DetailsTable[Recovered Date],"&lt;&gt;")</f>
        <v>0</v>
      </c>
      <c r="D822">
        <f>COUNTIFS(DetailsTable[Flat No.],FlatBasedDetails[[#This Row],[Flat No]],DetailsTable[Deceased Date],"&lt;&gt;")</f>
        <v>0</v>
      </c>
      <c r="E822" s="1">
        <f>FlatBasedDetails[[#This Row],[Total Cases Reported]]-FlatBasedDetails[[#This Row],[Recovered Cases]]-FlatBasedDetails[[#This Row],[Deceased Cases]]</f>
        <v>0</v>
      </c>
    </row>
    <row r="823" spans="1:5" x14ac:dyDescent="0.25">
      <c r="A823">
        <v>822</v>
      </c>
      <c r="B823" s="24">
        <f>COUNTIFS(DetailsTable[Flat No.],FlatBasedDetails[[#This Row],[Flat No]],DetailsTable[Positive Date],"&lt;&gt;")</f>
        <v>0</v>
      </c>
      <c r="C823">
        <f>COUNTIFS(DetailsTable[Flat No.],FlatBasedDetails[[#This Row],[Flat No]],DetailsTable[Recovered Date],"&lt;&gt;")</f>
        <v>0</v>
      </c>
      <c r="D823">
        <f>COUNTIFS(DetailsTable[Flat No.],FlatBasedDetails[[#This Row],[Flat No]],DetailsTable[Deceased Date],"&lt;&gt;")</f>
        <v>0</v>
      </c>
      <c r="E823" s="1">
        <f>FlatBasedDetails[[#This Row],[Total Cases Reported]]-FlatBasedDetails[[#This Row],[Recovered Cases]]-FlatBasedDetails[[#This Row],[Deceased Cases]]</f>
        <v>0</v>
      </c>
    </row>
    <row r="824" spans="1:5" x14ac:dyDescent="0.25">
      <c r="A824">
        <v>823</v>
      </c>
      <c r="B824" s="24">
        <f>COUNTIFS(DetailsTable[Flat No.],FlatBasedDetails[[#This Row],[Flat No]],DetailsTable[Positive Date],"&lt;&gt;")</f>
        <v>0</v>
      </c>
      <c r="C824">
        <f>COUNTIFS(DetailsTable[Flat No.],FlatBasedDetails[[#This Row],[Flat No]],DetailsTable[Recovered Date],"&lt;&gt;")</f>
        <v>0</v>
      </c>
      <c r="D824">
        <f>COUNTIFS(DetailsTable[Flat No.],FlatBasedDetails[[#This Row],[Flat No]],DetailsTable[Deceased Date],"&lt;&gt;")</f>
        <v>0</v>
      </c>
      <c r="E824" s="1">
        <f>FlatBasedDetails[[#This Row],[Total Cases Reported]]-FlatBasedDetails[[#This Row],[Recovered Cases]]-FlatBasedDetails[[#This Row],[Deceased Cases]]</f>
        <v>0</v>
      </c>
    </row>
    <row r="825" spans="1:5" x14ac:dyDescent="0.25">
      <c r="A825">
        <v>824</v>
      </c>
      <c r="B825" s="24">
        <f>COUNTIFS(DetailsTable[Flat No.],FlatBasedDetails[[#This Row],[Flat No]],DetailsTable[Positive Date],"&lt;&gt;")</f>
        <v>0</v>
      </c>
      <c r="C825">
        <f>COUNTIFS(DetailsTable[Flat No.],FlatBasedDetails[[#This Row],[Flat No]],DetailsTable[Recovered Date],"&lt;&gt;")</f>
        <v>0</v>
      </c>
      <c r="D825">
        <f>COUNTIFS(DetailsTable[Flat No.],FlatBasedDetails[[#This Row],[Flat No]],DetailsTable[Deceased Date],"&lt;&gt;")</f>
        <v>0</v>
      </c>
      <c r="E825" s="1">
        <f>FlatBasedDetails[[#This Row],[Total Cases Reported]]-FlatBasedDetails[[#This Row],[Recovered Cases]]-FlatBasedDetails[[#This Row],[Deceased Cases]]</f>
        <v>0</v>
      </c>
    </row>
    <row r="826" spans="1:5" x14ac:dyDescent="0.25">
      <c r="A826">
        <v>825</v>
      </c>
      <c r="B826" s="24">
        <f>COUNTIFS(DetailsTable[Flat No.],FlatBasedDetails[[#This Row],[Flat No]],DetailsTable[Positive Date],"&lt;&gt;")</f>
        <v>0</v>
      </c>
      <c r="C826">
        <f>COUNTIFS(DetailsTable[Flat No.],FlatBasedDetails[[#This Row],[Flat No]],DetailsTable[Recovered Date],"&lt;&gt;")</f>
        <v>0</v>
      </c>
      <c r="D826">
        <f>COUNTIFS(DetailsTable[Flat No.],FlatBasedDetails[[#This Row],[Flat No]],DetailsTable[Deceased Date],"&lt;&gt;")</f>
        <v>0</v>
      </c>
      <c r="E826" s="1">
        <f>FlatBasedDetails[[#This Row],[Total Cases Reported]]-FlatBasedDetails[[#This Row],[Recovered Cases]]-FlatBasedDetails[[#This Row],[Deceased Cases]]</f>
        <v>0</v>
      </c>
    </row>
    <row r="827" spans="1:5" x14ac:dyDescent="0.25">
      <c r="A827">
        <v>826</v>
      </c>
      <c r="B827" s="24">
        <f>COUNTIFS(DetailsTable[Flat No.],FlatBasedDetails[[#This Row],[Flat No]],DetailsTable[Positive Date],"&lt;&gt;")</f>
        <v>0</v>
      </c>
      <c r="C827">
        <f>COUNTIFS(DetailsTable[Flat No.],FlatBasedDetails[[#This Row],[Flat No]],DetailsTable[Recovered Date],"&lt;&gt;")</f>
        <v>0</v>
      </c>
      <c r="D827">
        <f>COUNTIFS(DetailsTable[Flat No.],FlatBasedDetails[[#This Row],[Flat No]],DetailsTable[Deceased Date],"&lt;&gt;")</f>
        <v>0</v>
      </c>
      <c r="E827" s="1">
        <f>FlatBasedDetails[[#This Row],[Total Cases Reported]]-FlatBasedDetails[[#This Row],[Recovered Cases]]-FlatBasedDetails[[#This Row],[Deceased Cases]]</f>
        <v>0</v>
      </c>
    </row>
    <row r="828" spans="1:5" x14ac:dyDescent="0.25">
      <c r="A828">
        <v>827</v>
      </c>
      <c r="B828" s="24">
        <f>COUNTIFS(DetailsTable[Flat No.],FlatBasedDetails[[#This Row],[Flat No]],DetailsTable[Positive Date],"&lt;&gt;")</f>
        <v>0</v>
      </c>
      <c r="C828">
        <f>COUNTIFS(DetailsTable[Flat No.],FlatBasedDetails[[#This Row],[Flat No]],DetailsTable[Recovered Date],"&lt;&gt;")</f>
        <v>0</v>
      </c>
      <c r="D828">
        <f>COUNTIFS(DetailsTable[Flat No.],FlatBasedDetails[[#This Row],[Flat No]],DetailsTable[Deceased Date],"&lt;&gt;")</f>
        <v>0</v>
      </c>
      <c r="E828" s="1">
        <f>FlatBasedDetails[[#This Row],[Total Cases Reported]]-FlatBasedDetails[[#This Row],[Recovered Cases]]-FlatBasedDetails[[#This Row],[Deceased Cases]]</f>
        <v>0</v>
      </c>
    </row>
    <row r="829" spans="1:5" x14ac:dyDescent="0.25">
      <c r="A829">
        <v>828</v>
      </c>
      <c r="B829" s="24">
        <f>COUNTIFS(DetailsTable[Flat No.],FlatBasedDetails[[#This Row],[Flat No]],DetailsTable[Positive Date],"&lt;&gt;")</f>
        <v>0</v>
      </c>
      <c r="C829">
        <f>COUNTIFS(DetailsTable[Flat No.],FlatBasedDetails[[#This Row],[Flat No]],DetailsTable[Recovered Date],"&lt;&gt;")</f>
        <v>0</v>
      </c>
      <c r="D829">
        <f>COUNTIFS(DetailsTable[Flat No.],FlatBasedDetails[[#This Row],[Flat No]],DetailsTable[Deceased Date],"&lt;&gt;")</f>
        <v>0</v>
      </c>
      <c r="E829" s="1">
        <f>FlatBasedDetails[[#This Row],[Total Cases Reported]]-FlatBasedDetails[[#This Row],[Recovered Cases]]-FlatBasedDetails[[#This Row],[Deceased Cases]]</f>
        <v>0</v>
      </c>
    </row>
    <row r="830" spans="1:5" x14ac:dyDescent="0.25">
      <c r="A830">
        <v>829</v>
      </c>
      <c r="B830" s="24">
        <f>COUNTIFS(DetailsTable[Flat No.],FlatBasedDetails[[#This Row],[Flat No]],DetailsTable[Positive Date],"&lt;&gt;")</f>
        <v>0</v>
      </c>
      <c r="C830">
        <f>COUNTIFS(DetailsTable[Flat No.],FlatBasedDetails[[#This Row],[Flat No]],DetailsTable[Recovered Date],"&lt;&gt;")</f>
        <v>0</v>
      </c>
      <c r="D830">
        <f>COUNTIFS(DetailsTable[Flat No.],FlatBasedDetails[[#This Row],[Flat No]],DetailsTable[Deceased Date],"&lt;&gt;")</f>
        <v>0</v>
      </c>
      <c r="E830" s="1">
        <f>FlatBasedDetails[[#This Row],[Total Cases Reported]]-FlatBasedDetails[[#This Row],[Recovered Cases]]-FlatBasedDetails[[#This Row],[Deceased Cases]]</f>
        <v>0</v>
      </c>
    </row>
    <row r="831" spans="1:5" x14ac:dyDescent="0.25">
      <c r="A831">
        <v>830</v>
      </c>
      <c r="B831" s="24">
        <f>COUNTIFS(DetailsTable[Flat No.],FlatBasedDetails[[#This Row],[Flat No]],DetailsTable[Positive Date],"&lt;&gt;")</f>
        <v>0</v>
      </c>
      <c r="C831">
        <f>COUNTIFS(DetailsTable[Flat No.],FlatBasedDetails[[#This Row],[Flat No]],DetailsTable[Recovered Date],"&lt;&gt;")</f>
        <v>0</v>
      </c>
      <c r="D831">
        <f>COUNTIFS(DetailsTable[Flat No.],FlatBasedDetails[[#This Row],[Flat No]],DetailsTable[Deceased Date],"&lt;&gt;")</f>
        <v>0</v>
      </c>
      <c r="E831" s="1">
        <f>FlatBasedDetails[[#This Row],[Total Cases Reported]]-FlatBasedDetails[[#This Row],[Recovered Cases]]-FlatBasedDetails[[#This Row],[Deceased Cases]]</f>
        <v>0</v>
      </c>
    </row>
    <row r="832" spans="1:5" x14ac:dyDescent="0.25">
      <c r="A832">
        <v>831</v>
      </c>
      <c r="B832" s="24">
        <f>COUNTIFS(DetailsTable[Flat No.],FlatBasedDetails[[#This Row],[Flat No]],DetailsTable[Positive Date],"&lt;&gt;")</f>
        <v>0</v>
      </c>
      <c r="C832">
        <f>COUNTIFS(DetailsTable[Flat No.],FlatBasedDetails[[#This Row],[Flat No]],DetailsTable[Recovered Date],"&lt;&gt;")</f>
        <v>0</v>
      </c>
      <c r="D832">
        <f>COUNTIFS(DetailsTable[Flat No.],FlatBasedDetails[[#This Row],[Flat No]],DetailsTable[Deceased Date],"&lt;&gt;")</f>
        <v>0</v>
      </c>
      <c r="E832" s="1">
        <f>FlatBasedDetails[[#This Row],[Total Cases Reported]]-FlatBasedDetails[[#This Row],[Recovered Cases]]-FlatBasedDetails[[#This Row],[Deceased Cases]]</f>
        <v>0</v>
      </c>
    </row>
    <row r="833" spans="1:5" x14ac:dyDescent="0.25">
      <c r="A833">
        <v>832</v>
      </c>
      <c r="B833" s="24">
        <f>COUNTIFS(DetailsTable[Flat No.],FlatBasedDetails[[#This Row],[Flat No]],DetailsTable[Positive Date],"&lt;&gt;")</f>
        <v>0</v>
      </c>
      <c r="C833">
        <f>COUNTIFS(DetailsTable[Flat No.],FlatBasedDetails[[#This Row],[Flat No]],DetailsTable[Recovered Date],"&lt;&gt;")</f>
        <v>0</v>
      </c>
      <c r="D833">
        <f>COUNTIFS(DetailsTable[Flat No.],FlatBasedDetails[[#This Row],[Flat No]],DetailsTable[Deceased Date],"&lt;&gt;")</f>
        <v>0</v>
      </c>
      <c r="E833" s="1">
        <f>FlatBasedDetails[[#This Row],[Total Cases Reported]]-FlatBasedDetails[[#This Row],[Recovered Cases]]-FlatBasedDetails[[#This Row],[Deceased Cases]]</f>
        <v>0</v>
      </c>
    </row>
    <row r="834" spans="1:5" x14ac:dyDescent="0.25">
      <c r="A834">
        <v>833</v>
      </c>
      <c r="B834" s="24">
        <f>COUNTIFS(DetailsTable[Flat No.],FlatBasedDetails[[#This Row],[Flat No]],DetailsTable[Positive Date],"&lt;&gt;")</f>
        <v>0</v>
      </c>
      <c r="C834">
        <f>COUNTIFS(DetailsTable[Flat No.],FlatBasedDetails[[#This Row],[Flat No]],DetailsTable[Recovered Date],"&lt;&gt;")</f>
        <v>0</v>
      </c>
      <c r="D834">
        <f>COUNTIFS(DetailsTable[Flat No.],FlatBasedDetails[[#This Row],[Flat No]],DetailsTable[Deceased Date],"&lt;&gt;")</f>
        <v>0</v>
      </c>
      <c r="E834" s="1">
        <f>FlatBasedDetails[[#This Row],[Total Cases Reported]]-FlatBasedDetails[[#This Row],[Recovered Cases]]-FlatBasedDetails[[#This Row],[Deceased Cases]]</f>
        <v>0</v>
      </c>
    </row>
    <row r="835" spans="1:5" x14ac:dyDescent="0.25">
      <c r="A835">
        <v>834</v>
      </c>
      <c r="B835" s="24">
        <f>COUNTIFS(DetailsTable[Flat No.],FlatBasedDetails[[#This Row],[Flat No]],DetailsTable[Positive Date],"&lt;&gt;")</f>
        <v>0</v>
      </c>
      <c r="C835">
        <f>COUNTIFS(DetailsTable[Flat No.],FlatBasedDetails[[#This Row],[Flat No]],DetailsTable[Recovered Date],"&lt;&gt;")</f>
        <v>0</v>
      </c>
      <c r="D835">
        <f>COUNTIFS(DetailsTable[Flat No.],FlatBasedDetails[[#This Row],[Flat No]],DetailsTable[Deceased Date],"&lt;&gt;")</f>
        <v>0</v>
      </c>
      <c r="E835" s="1">
        <f>FlatBasedDetails[[#This Row],[Total Cases Reported]]-FlatBasedDetails[[#This Row],[Recovered Cases]]-FlatBasedDetails[[#This Row],[Deceased Cases]]</f>
        <v>0</v>
      </c>
    </row>
    <row r="836" spans="1:5" x14ac:dyDescent="0.25">
      <c r="A836">
        <v>835</v>
      </c>
      <c r="B836" s="24">
        <f>COUNTIFS(DetailsTable[Flat No.],FlatBasedDetails[[#This Row],[Flat No]],DetailsTable[Positive Date],"&lt;&gt;")</f>
        <v>0</v>
      </c>
      <c r="C836">
        <f>COUNTIFS(DetailsTable[Flat No.],FlatBasedDetails[[#This Row],[Flat No]],DetailsTable[Recovered Date],"&lt;&gt;")</f>
        <v>0</v>
      </c>
      <c r="D836">
        <f>COUNTIFS(DetailsTable[Flat No.],FlatBasedDetails[[#This Row],[Flat No]],DetailsTable[Deceased Date],"&lt;&gt;")</f>
        <v>0</v>
      </c>
      <c r="E836" s="1">
        <f>FlatBasedDetails[[#This Row],[Total Cases Reported]]-FlatBasedDetails[[#This Row],[Recovered Cases]]-FlatBasedDetails[[#This Row],[Deceased Cases]]</f>
        <v>0</v>
      </c>
    </row>
    <row r="837" spans="1:5" x14ac:dyDescent="0.25">
      <c r="A837">
        <v>836</v>
      </c>
      <c r="B837" s="24">
        <f>COUNTIFS(DetailsTable[Flat No.],FlatBasedDetails[[#This Row],[Flat No]],DetailsTable[Positive Date],"&lt;&gt;")</f>
        <v>0</v>
      </c>
      <c r="C837">
        <f>COUNTIFS(DetailsTable[Flat No.],FlatBasedDetails[[#This Row],[Flat No]],DetailsTable[Recovered Date],"&lt;&gt;")</f>
        <v>0</v>
      </c>
      <c r="D837">
        <f>COUNTIFS(DetailsTable[Flat No.],FlatBasedDetails[[#This Row],[Flat No]],DetailsTable[Deceased Date],"&lt;&gt;")</f>
        <v>0</v>
      </c>
      <c r="E837" s="1">
        <f>FlatBasedDetails[[#This Row],[Total Cases Reported]]-FlatBasedDetails[[#This Row],[Recovered Cases]]-FlatBasedDetails[[#This Row],[Deceased Cases]]</f>
        <v>0</v>
      </c>
    </row>
    <row r="838" spans="1:5" x14ac:dyDescent="0.25">
      <c r="A838">
        <v>837</v>
      </c>
      <c r="B838" s="24">
        <f>COUNTIFS(DetailsTable[Flat No.],FlatBasedDetails[[#This Row],[Flat No]],DetailsTable[Positive Date],"&lt;&gt;")</f>
        <v>0</v>
      </c>
      <c r="C838">
        <f>COUNTIFS(DetailsTable[Flat No.],FlatBasedDetails[[#This Row],[Flat No]],DetailsTable[Recovered Date],"&lt;&gt;")</f>
        <v>0</v>
      </c>
      <c r="D838">
        <f>COUNTIFS(DetailsTable[Flat No.],FlatBasedDetails[[#This Row],[Flat No]],DetailsTable[Deceased Date],"&lt;&gt;")</f>
        <v>0</v>
      </c>
      <c r="E838" s="1">
        <f>FlatBasedDetails[[#This Row],[Total Cases Reported]]-FlatBasedDetails[[#This Row],[Recovered Cases]]-FlatBasedDetails[[#This Row],[Deceased Cases]]</f>
        <v>0</v>
      </c>
    </row>
    <row r="839" spans="1:5" x14ac:dyDescent="0.25">
      <c r="A839">
        <v>838</v>
      </c>
      <c r="B839" s="24">
        <f>COUNTIFS(DetailsTable[Flat No.],FlatBasedDetails[[#This Row],[Flat No]],DetailsTable[Positive Date],"&lt;&gt;")</f>
        <v>0</v>
      </c>
      <c r="C839">
        <f>COUNTIFS(DetailsTable[Flat No.],FlatBasedDetails[[#This Row],[Flat No]],DetailsTable[Recovered Date],"&lt;&gt;")</f>
        <v>0</v>
      </c>
      <c r="D839">
        <f>COUNTIFS(DetailsTable[Flat No.],FlatBasedDetails[[#This Row],[Flat No]],DetailsTable[Deceased Date],"&lt;&gt;")</f>
        <v>0</v>
      </c>
      <c r="E839" s="1">
        <f>FlatBasedDetails[[#This Row],[Total Cases Reported]]-FlatBasedDetails[[#This Row],[Recovered Cases]]-FlatBasedDetails[[#This Row],[Deceased Cases]]</f>
        <v>0</v>
      </c>
    </row>
    <row r="840" spans="1:5" x14ac:dyDescent="0.25">
      <c r="A840">
        <v>839</v>
      </c>
      <c r="B840" s="24">
        <f>COUNTIFS(DetailsTable[Flat No.],FlatBasedDetails[[#This Row],[Flat No]],DetailsTable[Positive Date],"&lt;&gt;")</f>
        <v>0</v>
      </c>
      <c r="C840">
        <f>COUNTIFS(DetailsTable[Flat No.],FlatBasedDetails[[#This Row],[Flat No]],DetailsTable[Recovered Date],"&lt;&gt;")</f>
        <v>0</v>
      </c>
      <c r="D840">
        <f>COUNTIFS(DetailsTable[Flat No.],FlatBasedDetails[[#This Row],[Flat No]],DetailsTable[Deceased Date],"&lt;&gt;")</f>
        <v>0</v>
      </c>
      <c r="E840" s="1">
        <f>FlatBasedDetails[[#This Row],[Total Cases Reported]]-FlatBasedDetails[[#This Row],[Recovered Cases]]-FlatBasedDetails[[#This Row],[Deceased Cases]]</f>
        <v>0</v>
      </c>
    </row>
    <row r="841" spans="1:5" x14ac:dyDescent="0.25">
      <c r="A841">
        <v>840</v>
      </c>
      <c r="B841" s="24">
        <f>COUNTIFS(DetailsTable[Flat No.],FlatBasedDetails[[#This Row],[Flat No]],DetailsTable[Positive Date],"&lt;&gt;")</f>
        <v>0</v>
      </c>
      <c r="C841">
        <f>COUNTIFS(DetailsTable[Flat No.],FlatBasedDetails[[#This Row],[Flat No]],DetailsTable[Recovered Date],"&lt;&gt;")</f>
        <v>0</v>
      </c>
      <c r="D841">
        <f>COUNTIFS(DetailsTable[Flat No.],FlatBasedDetails[[#This Row],[Flat No]],DetailsTable[Deceased Date],"&lt;&gt;")</f>
        <v>0</v>
      </c>
      <c r="E841" s="1">
        <f>FlatBasedDetails[[#This Row],[Total Cases Reported]]-FlatBasedDetails[[#This Row],[Recovered Cases]]-FlatBasedDetails[[#This Row],[Deceased Cases]]</f>
        <v>0</v>
      </c>
    </row>
    <row r="842" spans="1:5" x14ac:dyDescent="0.25">
      <c r="A842">
        <v>841</v>
      </c>
      <c r="B842" s="24">
        <f>COUNTIFS(DetailsTable[Flat No.],FlatBasedDetails[[#This Row],[Flat No]],DetailsTable[Positive Date],"&lt;&gt;")</f>
        <v>0</v>
      </c>
      <c r="C842">
        <f>COUNTIFS(DetailsTable[Flat No.],FlatBasedDetails[[#This Row],[Flat No]],DetailsTable[Recovered Date],"&lt;&gt;")</f>
        <v>0</v>
      </c>
      <c r="D842">
        <f>COUNTIFS(DetailsTable[Flat No.],FlatBasedDetails[[#This Row],[Flat No]],DetailsTable[Deceased Date],"&lt;&gt;")</f>
        <v>0</v>
      </c>
      <c r="E842" s="1">
        <f>FlatBasedDetails[[#This Row],[Total Cases Reported]]-FlatBasedDetails[[#This Row],[Recovered Cases]]-FlatBasedDetails[[#This Row],[Deceased Cases]]</f>
        <v>0</v>
      </c>
    </row>
    <row r="843" spans="1:5" x14ac:dyDescent="0.25">
      <c r="A843">
        <v>842</v>
      </c>
      <c r="B843" s="24">
        <f>COUNTIFS(DetailsTable[Flat No.],FlatBasedDetails[[#This Row],[Flat No]],DetailsTable[Positive Date],"&lt;&gt;")</f>
        <v>0</v>
      </c>
      <c r="C843">
        <f>COUNTIFS(DetailsTable[Flat No.],FlatBasedDetails[[#This Row],[Flat No]],DetailsTable[Recovered Date],"&lt;&gt;")</f>
        <v>0</v>
      </c>
      <c r="D843">
        <f>COUNTIFS(DetailsTable[Flat No.],FlatBasedDetails[[#This Row],[Flat No]],DetailsTable[Deceased Date],"&lt;&gt;")</f>
        <v>0</v>
      </c>
      <c r="E843" s="1">
        <f>FlatBasedDetails[[#This Row],[Total Cases Reported]]-FlatBasedDetails[[#This Row],[Recovered Cases]]-FlatBasedDetails[[#This Row],[Deceased Cases]]</f>
        <v>0</v>
      </c>
    </row>
    <row r="844" spans="1:5" x14ac:dyDescent="0.25">
      <c r="A844">
        <v>843</v>
      </c>
      <c r="B844" s="24">
        <f>COUNTIFS(DetailsTable[Flat No.],FlatBasedDetails[[#This Row],[Flat No]],DetailsTable[Positive Date],"&lt;&gt;")</f>
        <v>0</v>
      </c>
      <c r="C844">
        <f>COUNTIFS(DetailsTable[Flat No.],FlatBasedDetails[[#This Row],[Flat No]],DetailsTable[Recovered Date],"&lt;&gt;")</f>
        <v>0</v>
      </c>
      <c r="D844">
        <f>COUNTIFS(DetailsTable[Flat No.],FlatBasedDetails[[#This Row],[Flat No]],DetailsTable[Deceased Date],"&lt;&gt;")</f>
        <v>0</v>
      </c>
      <c r="E844" s="1">
        <f>FlatBasedDetails[[#This Row],[Total Cases Reported]]-FlatBasedDetails[[#This Row],[Recovered Cases]]-FlatBasedDetails[[#This Row],[Deceased Cases]]</f>
        <v>0</v>
      </c>
    </row>
    <row r="845" spans="1:5" x14ac:dyDescent="0.25">
      <c r="A845">
        <v>844</v>
      </c>
      <c r="B845" s="24">
        <f>COUNTIFS(DetailsTable[Flat No.],FlatBasedDetails[[#This Row],[Flat No]],DetailsTable[Positive Date],"&lt;&gt;")</f>
        <v>0</v>
      </c>
      <c r="C845">
        <f>COUNTIFS(DetailsTable[Flat No.],FlatBasedDetails[[#This Row],[Flat No]],DetailsTable[Recovered Date],"&lt;&gt;")</f>
        <v>0</v>
      </c>
      <c r="D845">
        <f>COUNTIFS(DetailsTable[Flat No.],FlatBasedDetails[[#This Row],[Flat No]],DetailsTable[Deceased Date],"&lt;&gt;")</f>
        <v>0</v>
      </c>
      <c r="E845" s="1">
        <f>FlatBasedDetails[[#This Row],[Total Cases Reported]]-FlatBasedDetails[[#This Row],[Recovered Cases]]-FlatBasedDetails[[#This Row],[Deceased Cases]]</f>
        <v>0</v>
      </c>
    </row>
    <row r="846" spans="1:5" x14ac:dyDescent="0.25">
      <c r="A846">
        <v>845</v>
      </c>
      <c r="B846" s="24">
        <f>COUNTIFS(DetailsTable[Flat No.],FlatBasedDetails[[#This Row],[Flat No]],DetailsTable[Positive Date],"&lt;&gt;")</f>
        <v>0</v>
      </c>
      <c r="C846">
        <f>COUNTIFS(DetailsTable[Flat No.],FlatBasedDetails[[#This Row],[Flat No]],DetailsTable[Recovered Date],"&lt;&gt;")</f>
        <v>0</v>
      </c>
      <c r="D846">
        <f>COUNTIFS(DetailsTable[Flat No.],FlatBasedDetails[[#This Row],[Flat No]],DetailsTable[Deceased Date],"&lt;&gt;")</f>
        <v>0</v>
      </c>
      <c r="E846" s="1">
        <f>FlatBasedDetails[[#This Row],[Total Cases Reported]]-FlatBasedDetails[[#This Row],[Recovered Cases]]-FlatBasedDetails[[#This Row],[Deceased Cases]]</f>
        <v>0</v>
      </c>
    </row>
    <row r="847" spans="1:5" x14ac:dyDescent="0.25">
      <c r="A847">
        <v>846</v>
      </c>
      <c r="B847" s="24">
        <f>COUNTIFS(DetailsTable[Flat No.],FlatBasedDetails[[#This Row],[Flat No]],DetailsTable[Positive Date],"&lt;&gt;")</f>
        <v>0</v>
      </c>
      <c r="C847">
        <f>COUNTIFS(DetailsTable[Flat No.],FlatBasedDetails[[#This Row],[Flat No]],DetailsTable[Recovered Date],"&lt;&gt;")</f>
        <v>0</v>
      </c>
      <c r="D847">
        <f>COUNTIFS(DetailsTable[Flat No.],FlatBasedDetails[[#This Row],[Flat No]],DetailsTable[Deceased Date],"&lt;&gt;")</f>
        <v>0</v>
      </c>
      <c r="E847" s="1">
        <f>FlatBasedDetails[[#This Row],[Total Cases Reported]]-FlatBasedDetails[[#This Row],[Recovered Cases]]-FlatBasedDetails[[#This Row],[Deceased Cases]]</f>
        <v>0</v>
      </c>
    </row>
    <row r="848" spans="1:5" x14ac:dyDescent="0.25">
      <c r="A848">
        <v>847</v>
      </c>
      <c r="B848" s="24">
        <f>COUNTIFS(DetailsTable[Flat No.],FlatBasedDetails[[#This Row],[Flat No]],DetailsTable[Positive Date],"&lt;&gt;")</f>
        <v>0</v>
      </c>
      <c r="C848">
        <f>COUNTIFS(DetailsTable[Flat No.],FlatBasedDetails[[#This Row],[Flat No]],DetailsTable[Recovered Date],"&lt;&gt;")</f>
        <v>0</v>
      </c>
      <c r="D848">
        <f>COUNTIFS(DetailsTable[Flat No.],FlatBasedDetails[[#This Row],[Flat No]],DetailsTable[Deceased Date],"&lt;&gt;")</f>
        <v>0</v>
      </c>
      <c r="E848" s="1">
        <f>FlatBasedDetails[[#This Row],[Total Cases Reported]]-FlatBasedDetails[[#This Row],[Recovered Cases]]-FlatBasedDetails[[#This Row],[Deceased Cases]]</f>
        <v>0</v>
      </c>
    </row>
    <row r="849" spans="1:5" x14ac:dyDescent="0.25">
      <c r="A849">
        <v>848</v>
      </c>
      <c r="B849" s="24">
        <f>COUNTIFS(DetailsTable[Flat No.],FlatBasedDetails[[#This Row],[Flat No]],DetailsTable[Positive Date],"&lt;&gt;")</f>
        <v>0</v>
      </c>
      <c r="C849">
        <f>COUNTIFS(DetailsTable[Flat No.],FlatBasedDetails[[#This Row],[Flat No]],DetailsTable[Recovered Date],"&lt;&gt;")</f>
        <v>0</v>
      </c>
      <c r="D849">
        <f>COUNTIFS(DetailsTable[Flat No.],FlatBasedDetails[[#This Row],[Flat No]],DetailsTable[Deceased Date],"&lt;&gt;")</f>
        <v>0</v>
      </c>
      <c r="E849" s="1">
        <f>FlatBasedDetails[[#This Row],[Total Cases Reported]]-FlatBasedDetails[[#This Row],[Recovered Cases]]-FlatBasedDetails[[#This Row],[Deceased Cases]]</f>
        <v>0</v>
      </c>
    </row>
    <row r="850" spans="1:5" x14ac:dyDescent="0.25">
      <c r="A850">
        <v>849</v>
      </c>
      <c r="B850" s="24">
        <f>COUNTIFS(DetailsTable[Flat No.],FlatBasedDetails[[#This Row],[Flat No]],DetailsTable[Positive Date],"&lt;&gt;")</f>
        <v>0</v>
      </c>
      <c r="C850">
        <f>COUNTIFS(DetailsTable[Flat No.],FlatBasedDetails[[#This Row],[Flat No]],DetailsTable[Recovered Date],"&lt;&gt;")</f>
        <v>0</v>
      </c>
      <c r="D850">
        <f>COUNTIFS(DetailsTable[Flat No.],FlatBasedDetails[[#This Row],[Flat No]],DetailsTable[Deceased Date],"&lt;&gt;")</f>
        <v>0</v>
      </c>
      <c r="E850" s="1">
        <f>FlatBasedDetails[[#This Row],[Total Cases Reported]]-FlatBasedDetails[[#This Row],[Recovered Cases]]-FlatBasedDetails[[#This Row],[Deceased Cases]]</f>
        <v>0</v>
      </c>
    </row>
    <row r="851" spans="1:5" x14ac:dyDescent="0.25">
      <c r="A851">
        <v>850</v>
      </c>
      <c r="B851" s="24">
        <f>COUNTIFS(DetailsTable[Flat No.],FlatBasedDetails[[#This Row],[Flat No]],DetailsTable[Positive Date],"&lt;&gt;")</f>
        <v>0</v>
      </c>
      <c r="C851">
        <f>COUNTIFS(DetailsTable[Flat No.],FlatBasedDetails[[#This Row],[Flat No]],DetailsTable[Recovered Date],"&lt;&gt;")</f>
        <v>0</v>
      </c>
      <c r="D851">
        <f>COUNTIFS(DetailsTable[Flat No.],FlatBasedDetails[[#This Row],[Flat No]],DetailsTable[Deceased Date],"&lt;&gt;")</f>
        <v>0</v>
      </c>
      <c r="E851" s="1">
        <f>FlatBasedDetails[[#This Row],[Total Cases Reported]]-FlatBasedDetails[[#This Row],[Recovered Cases]]-FlatBasedDetails[[#This Row],[Deceased Cases]]</f>
        <v>0</v>
      </c>
    </row>
    <row r="852" spans="1:5" x14ac:dyDescent="0.25">
      <c r="A852">
        <v>851</v>
      </c>
      <c r="B852" s="24">
        <f>COUNTIFS(DetailsTable[Flat No.],FlatBasedDetails[[#This Row],[Flat No]],DetailsTable[Positive Date],"&lt;&gt;")</f>
        <v>0</v>
      </c>
      <c r="C852">
        <f>COUNTIFS(DetailsTable[Flat No.],FlatBasedDetails[[#This Row],[Flat No]],DetailsTable[Recovered Date],"&lt;&gt;")</f>
        <v>0</v>
      </c>
      <c r="D852">
        <f>COUNTIFS(DetailsTable[Flat No.],FlatBasedDetails[[#This Row],[Flat No]],DetailsTable[Deceased Date],"&lt;&gt;")</f>
        <v>0</v>
      </c>
      <c r="E852" s="1">
        <f>FlatBasedDetails[[#This Row],[Total Cases Reported]]-FlatBasedDetails[[#This Row],[Recovered Cases]]-FlatBasedDetails[[#This Row],[Deceased Cases]]</f>
        <v>0</v>
      </c>
    </row>
    <row r="853" spans="1:5" x14ac:dyDescent="0.25">
      <c r="A853">
        <v>852</v>
      </c>
      <c r="B853" s="24">
        <f>COUNTIFS(DetailsTable[Flat No.],FlatBasedDetails[[#This Row],[Flat No]],DetailsTable[Positive Date],"&lt;&gt;")</f>
        <v>0</v>
      </c>
      <c r="C853">
        <f>COUNTIFS(DetailsTable[Flat No.],FlatBasedDetails[[#This Row],[Flat No]],DetailsTable[Recovered Date],"&lt;&gt;")</f>
        <v>0</v>
      </c>
      <c r="D853">
        <f>COUNTIFS(DetailsTable[Flat No.],FlatBasedDetails[[#This Row],[Flat No]],DetailsTable[Deceased Date],"&lt;&gt;")</f>
        <v>0</v>
      </c>
      <c r="E853" s="1">
        <f>FlatBasedDetails[[#This Row],[Total Cases Reported]]-FlatBasedDetails[[#This Row],[Recovered Cases]]-FlatBasedDetails[[#This Row],[Deceased Cases]]</f>
        <v>0</v>
      </c>
    </row>
    <row r="854" spans="1:5" x14ac:dyDescent="0.25">
      <c r="A854">
        <v>853</v>
      </c>
      <c r="B854" s="24">
        <f>COUNTIFS(DetailsTable[Flat No.],FlatBasedDetails[[#This Row],[Flat No]],DetailsTable[Positive Date],"&lt;&gt;")</f>
        <v>0</v>
      </c>
      <c r="C854">
        <f>COUNTIFS(DetailsTable[Flat No.],FlatBasedDetails[[#This Row],[Flat No]],DetailsTable[Recovered Date],"&lt;&gt;")</f>
        <v>0</v>
      </c>
      <c r="D854">
        <f>COUNTIFS(DetailsTable[Flat No.],FlatBasedDetails[[#This Row],[Flat No]],DetailsTable[Deceased Date],"&lt;&gt;")</f>
        <v>0</v>
      </c>
      <c r="E854" s="1">
        <f>FlatBasedDetails[[#This Row],[Total Cases Reported]]-FlatBasedDetails[[#This Row],[Recovered Cases]]-FlatBasedDetails[[#This Row],[Deceased Cases]]</f>
        <v>0</v>
      </c>
    </row>
    <row r="855" spans="1:5" x14ac:dyDescent="0.25">
      <c r="A855">
        <v>854</v>
      </c>
      <c r="B855" s="24">
        <f>COUNTIFS(DetailsTable[Flat No.],FlatBasedDetails[[#This Row],[Flat No]],DetailsTable[Positive Date],"&lt;&gt;")</f>
        <v>0</v>
      </c>
      <c r="C855">
        <f>COUNTIFS(DetailsTable[Flat No.],FlatBasedDetails[[#This Row],[Flat No]],DetailsTable[Recovered Date],"&lt;&gt;")</f>
        <v>0</v>
      </c>
      <c r="D855">
        <f>COUNTIFS(DetailsTable[Flat No.],FlatBasedDetails[[#This Row],[Flat No]],DetailsTable[Deceased Date],"&lt;&gt;")</f>
        <v>0</v>
      </c>
      <c r="E855" s="1">
        <f>FlatBasedDetails[[#This Row],[Total Cases Reported]]-FlatBasedDetails[[#This Row],[Recovered Cases]]-FlatBasedDetails[[#This Row],[Deceased Cases]]</f>
        <v>0</v>
      </c>
    </row>
    <row r="856" spans="1:5" x14ac:dyDescent="0.25">
      <c r="A856">
        <v>855</v>
      </c>
      <c r="B856" s="24">
        <f>COUNTIFS(DetailsTable[Flat No.],FlatBasedDetails[[#This Row],[Flat No]],DetailsTable[Positive Date],"&lt;&gt;")</f>
        <v>0</v>
      </c>
      <c r="C856">
        <f>COUNTIFS(DetailsTable[Flat No.],FlatBasedDetails[[#This Row],[Flat No]],DetailsTable[Recovered Date],"&lt;&gt;")</f>
        <v>0</v>
      </c>
      <c r="D856">
        <f>COUNTIFS(DetailsTable[Flat No.],FlatBasedDetails[[#This Row],[Flat No]],DetailsTable[Deceased Date],"&lt;&gt;")</f>
        <v>0</v>
      </c>
      <c r="E856" s="1">
        <f>FlatBasedDetails[[#This Row],[Total Cases Reported]]-FlatBasedDetails[[#This Row],[Recovered Cases]]-FlatBasedDetails[[#This Row],[Deceased Cases]]</f>
        <v>0</v>
      </c>
    </row>
    <row r="857" spans="1:5" x14ac:dyDescent="0.25">
      <c r="A857">
        <v>856</v>
      </c>
      <c r="B857" s="24">
        <f>COUNTIFS(DetailsTable[Flat No.],FlatBasedDetails[[#This Row],[Flat No]],DetailsTable[Positive Date],"&lt;&gt;")</f>
        <v>0</v>
      </c>
      <c r="C857">
        <f>COUNTIFS(DetailsTable[Flat No.],FlatBasedDetails[[#This Row],[Flat No]],DetailsTable[Recovered Date],"&lt;&gt;")</f>
        <v>0</v>
      </c>
      <c r="D857">
        <f>COUNTIFS(DetailsTable[Flat No.],FlatBasedDetails[[#This Row],[Flat No]],DetailsTable[Deceased Date],"&lt;&gt;")</f>
        <v>0</v>
      </c>
      <c r="E857" s="1">
        <f>FlatBasedDetails[[#This Row],[Total Cases Reported]]-FlatBasedDetails[[#This Row],[Recovered Cases]]-FlatBasedDetails[[#This Row],[Deceased Cases]]</f>
        <v>0</v>
      </c>
    </row>
    <row r="858" spans="1:5" x14ac:dyDescent="0.25">
      <c r="A858">
        <v>857</v>
      </c>
      <c r="B858" s="24">
        <f>COUNTIFS(DetailsTable[Flat No.],FlatBasedDetails[[#This Row],[Flat No]],DetailsTable[Positive Date],"&lt;&gt;")</f>
        <v>0</v>
      </c>
      <c r="C858">
        <f>COUNTIFS(DetailsTable[Flat No.],FlatBasedDetails[[#This Row],[Flat No]],DetailsTable[Recovered Date],"&lt;&gt;")</f>
        <v>0</v>
      </c>
      <c r="D858">
        <f>COUNTIFS(DetailsTable[Flat No.],FlatBasedDetails[[#This Row],[Flat No]],DetailsTable[Deceased Date],"&lt;&gt;")</f>
        <v>0</v>
      </c>
      <c r="E858" s="1">
        <f>FlatBasedDetails[[#This Row],[Total Cases Reported]]-FlatBasedDetails[[#This Row],[Recovered Cases]]-FlatBasedDetails[[#This Row],[Deceased Cases]]</f>
        <v>0</v>
      </c>
    </row>
    <row r="859" spans="1:5" x14ac:dyDescent="0.25">
      <c r="A859">
        <v>858</v>
      </c>
      <c r="B859" s="24">
        <f>COUNTIFS(DetailsTable[Flat No.],FlatBasedDetails[[#This Row],[Flat No]],DetailsTable[Positive Date],"&lt;&gt;")</f>
        <v>0</v>
      </c>
      <c r="C859">
        <f>COUNTIFS(DetailsTable[Flat No.],FlatBasedDetails[[#This Row],[Flat No]],DetailsTable[Recovered Date],"&lt;&gt;")</f>
        <v>0</v>
      </c>
      <c r="D859">
        <f>COUNTIFS(DetailsTable[Flat No.],FlatBasedDetails[[#This Row],[Flat No]],DetailsTable[Deceased Date],"&lt;&gt;")</f>
        <v>0</v>
      </c>
      <c r="E859" s="1">
        <f>FlatBasedDetails[[#This Row],[Total Cases Reported]]-FlatBasedDetails[[#This Row],[Recovered Cases]]-FlatBasedDetails[[#This Row],[Deceased Cases]]</f>
        <v>0</v>
      </c>
    </row>
    <row r="860" spans="1:5" x14ac:dyDescent="0.25">
      <c r="A860">
        <v>859</v>
      </c>
      <c r="B860" s="24">
        <f>COUNTIFS(DetailsTable[Flat No.],FlatBasedDetails[[#This Row],[Flat No]],DetailsTable[Positive Date],"&lt;&gt;")</f>
        <v>0</v>
      </c>
      <c r="C860">
        <f>COUNTIFS(DetailsTable[Flat No.],FlatBasedDetails[[#This Row],[Flat No]],DetailsTable[Recovered Date],"&lt;&gt;")</f>
        <v>0</v>
      </c>
      <c r="D860">
        <f>COUNTIFS(DetailsTable[Flat No.],FlatBasedDetails[[#This Row],[Flat No]],DetailsTable[Deceased Date],"&lt;&gt;")</f>
        <v>0</v>
      </c>
      <c r="E860" s="1">
        <f>FlatBasedDetails[[#This Row],[Total Cases Reported]]-FlatBasedDetails[[#This Row],[Recovered Cases]]-FlatBasedDetails[[#This Row],[Deceased Cases]]</f>
        <v>0</v>
      </c>
    </row>
    <row r="861" spans="1:5" x14ac:dyDescent="0.25">
      <c r="A861">
        <v>860</v>
      </c>
      <c r="B861" s="24">
        <f>COUNTIFS(DetailsTable[Flat No.],FlatBasedDetails[[#This Row],[Flat No]],DetailsTable[Positive Date],"&lt;&gt;")</f>
        <v>0</v>
      </c>
      <c r="C861">
        <f>COUNTIFS(DetailsTable[Flat No.],FlatBasedDetails[[#This Row],[Flat No]],DetailsTable[Recovered Date],"&lt;&gt;")</f>
        <v>0</v>
      </c>
      <c r="D861">
        <f>COUNTIFS(DetailsTable[Flat No.],FlatBasedDetails[[#This Row],[Flat No]],DetailsTable[Deceased Date],"&lt;&gt;")</f>
        <v>0</v>
      </c>
      <c r="E861" s="1">
        <f>FlatBasedDetails[[#This Row],[Total Cases Reported]]-FlatBasedDetails[[#This Row],[Recovered Cases]]-FlatBasedDetails[[#This Row],[Deceased Cases]]</f>
        <v>0</v>
      </c>
    </row>
    <row r="862" spans="1:5" x14ac:dyDescent="0.25">
      <c r="A862">
        <v>861</v>
      </c>
      <c r="B862" s="24">
        <f>COUNTIFS(DetailsTable[Flat No.],FlatBasedDetails[[#This Row],[Flat No]],DetailsTable[Positive Date],"&lt;&gt;")</f>
        <v>0</v>
      </c>
      <c r="C862">
        <f>COUNTIFS(DetailsTable[Flat No.],FlatBasedDetails[[#This Row],[Flat No]],DetailsTable[Recovered Date],"&lt;&gt;")</f>
        <v>0</v>
      </c>
      <c r="D862">
        <f>COUNTIFS(DetailsTable[Flat No.],FlatBasedDetails[[#This Row],[Flat No]],DetailsTable[Deceased Date],"&lt;&gt;")</f>
        <v>0</v>
      </c>
      <c r="E862" s="1">
        <f>FlatBasedDetails[[#This Row],[Total Cases Reported]]-FlatBasedDetails[[#This Row],[Recovered Cases]]-FlatBasedDetails[[#This Row],[Deceased Cases]]</f>
        <v>0</v>
      </c>
    </row>
    <row r="863" spans="1:5" x14ac:dyDescent="0.25">
      <c r="A863">
        <v>862</v>
      </c>
      <c r="B863" s="24">
        <f>COUNTIFS(DetailsTable[Flat No.],FlatBasedDetails[[#This Row],[Flat No]],DetailsTable[Positive Date],"&lt;&gt;")</f>
        <v>0</v>
      </c>
      <c r="C863">
        <f>COUNTIFS(DetailsTable[Flat No.],FlatBasedDetails[[#This Row],[Flat No]],DetailsTable[Recovered Date],"&lt;&gt;")</f>
        <v>0</v>
      </c>
      <c r="D863">
        <f>COUNTIFS(DetailsTable[Flat No.],FlatBasedDetails[[#This Row],[Flat No]],DetailsTable[Deceased Date],"&lt;&gt;")</f>
        <v>0</v>
      </c>
      <c r="E863" s="1">
        <f>FlatBasedDetails[[#This Row],[Total Cases Reported]]-FlatBasedDetails[[#This Row],[Recovered Cases]]-FlatBasedDetails[[#This Row],[Deceased Cases]]</f>
        <v>0</v>
      </c>
    </row>
    <row r="864" spans="1:5" x14ac:dyDescent="0.25">
      <c r="A864">
        <v>863</v>
      </c>
      <c r="B864" s="24">
        <f>COUNTIFS(DetailsTable[Flat No.],FlatBasedDetails[[#This Row],[Flat No]],DetailsTable[Positive Date],"&lt;&gt;")</f>
        <v>0</v>
      </c>
      <c r="C864">
        <f>COUNTIFS(DetailsTable[Flat No.],FlatBasedDetails[[#This Row],[Flat No]],DetailsTable[Recovered Date],"&lt;&gt;")</f>
        <v>0</v>
      </c>
      <c r="D864">
        <f>COUNTIFS(DetailsTable[Flat No.],FlatBasedDetails[[#This Row],[Flat No]],DetailsTable[Deceased Date],"&lt;&gt;")</f>
        <v>0</v>
      </c>
      <c r="E864" s="1">
        <f>FlatBasedDetails[[#This Row],[Total Cases Reported]]-FlatBasedDetails[[#This Row],[Recovered Cases]]-FlatBasedDetails[[#This Row],[Deceased Cases]]</f>
        <v>0</v>
      </c>
    </row>
    <row r="865" spans="1:5" x14ac:dyDescent="0.25">
      <c r="A865">
        <v>864</v>
      </c>
      <c r="B865" s="24">
        <f>COUNTIFS(DetailsTable[Flat No.],FlatBasedDetails[[#This Row],[Flat No]],DetailsTable[Positive Date],"&lt;&gt;")</f>
        <v>0</v>
      </c>
      <c r="C865">
        <f>COUNTIFS(DetailsTable[Flat No.],FlatBasedDetails[[#This Row],[Flat No]],DetailsTable[Recovered Date],"&lt;&gt;")</f>
        <v>0</v>
      </c>
      <c r="D865">
        <f>COUNTIFS(DetailsTable[Flat No.],FlatBasedDetails[[#This Row],[Flat No]],DetailsTable[Deceased Date],"&lt;&gt;")</f>
        <v>0</v>
      </c>
      <c r="E865" s="1">
        <f>FlatBasedDetails[[#This Row],[Total Cases Reported]]-FlatBasedDetails[[#This Row],[Recovered Cases]]-FlatBasedDetails[[#This Row],[Deceased Cases]]</f>
        <v>0</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A80A9-02BE-46B1-BA2B-3A45086B488B}">
  <dimension ref="A1:E7"/>
  <sheetViews>
    <sheetView workbookViewId="0">
      <selection activeCell="E17" sqref="E17"/>
    </sheetView>
  </sheetViews>
  <sheetFormatPr defaultRowHeight="15" x14ac:dyDescent="0.25"/>
  <cols>
    <col min="1" max="1" width="19.85546875" bestFit="1" customWidth="1"/>
    <col min="2" max="2" width="21.7109375" style="24" customWidth="1"/>
    <col min="3" max="3" width="18" customWidth="1"/>
    <col min="4" max="4" width="17.140625" customWidth="1"/>
  </cols>
  <sheetData>
    <row r="1" spans="1:5" x14ac:dyDescent="0.25">
      <c r="A1" t="s">
        <v>26</v>
      </c>
      <c r="B1" s="24" t="s">
        <v>16</v>
      </c>
      <c r="C1" t="s">
        <v>23</v>
      </c>
      <c r="D1" t="s">
        <v>22</v>
      </c>
      <c r="E1" t="s">
        <v>25</v>
      </c>
    </row>
    <row r="2" spans="1:5" x14ac:dyDescent="0.25">
      <c r="A2">
        <v>1</v>
      </c>
      <c r="B2">
        <f>COUNTIFS(DetailsTable[Block No.],BlockBasedDetails[[#This Row],[Block No]],DetailsTable[Positive Date],"&lt;&gt;")</f>
        <v>0</v>
      </c>
      <c r="C2">
        <f>COUNTIFS(DetailsTable[Block No.],BlockBasedDetails[[#This Row],[Block No]],DetailsTable[Recovered Date],"&lt;&gt;")</f>
        <v>0</v>
      </c>
      <c r="D2">
        <f>COUNTIFS(DetailsTable[Block No.],BlockBasedDetails[[#This Row],[Block No]],DetailsTable[Deceased Date],"&lt;&gt;")</f>
        <v>0</v>
      </c>
      <c r="E2" s="1">
        <f>BlockBasedDetails[[#This Row],[Total Cases Reported]]-BlockBasedDetails[[#This Row],[Recovered Cases]]-BlockBasedDetails[[#This Row],[Deceased Cases]]</f>
        <v>0</v>
      </c>
    </row>
    <row r="3" spans="1:5" x14ac:dyDescent="0.25">
      <c r="A3">
        <v>2</v>
      </c>
      <c r="B3" s="24">
        <f>COUNTIFS(DetailsTable[Block No.],BlockBasedDetails[[#This Row],[Block No]],DetailsTable[Positive Date],"&lt;&gt;")</f>
        <v>0</v>
      </c>
      <c r="C3">
        <f>COUNTIFS(DetailsTable[Block No.],BlockBasedDetails[[#This Row],[Block No]],DetailsTable[Recovered Date],"&lt;&gt;")</f>
        <v>0</v>
      </c>
      <c r="D3">
        <f>COUNTIFS(DetailsTable[Block No.],BlockBasedDetails[[#This Row],[Block No]],DetailsTable[Deceased Date],"&lt;&gt;")</f>
        <v>0</v>
      </c>
      <c r="E3" s="1">
        <f>BlockBasedDetails[[#This Row],[Total Cases Reported]]-BlockBasedDetails[[#This Row],[Recovered Cases]]-BlockBasedDetails[[#This Row],[Deceased Cases]]</f>
        <v>0</v>
      </c>
    </row>
    <row r="4" spans="1:5" x14ac:dyDescent="0.25">
      <c r="A4">
        <v>3</v>
      </c>
      <c r="B4" s="24">
        <f>COUNTIFS(DetailsTable[Block No.],BlockBasedDetails[[#This Row],[Block No]],DetailsTable[Positive Date],"&lt;&gt;")</f>
        <v>1</v>
      </c>
      <c r="C4">
        <f>COUNTIFS(DetailsTable[Block No.],BlockBasedDetails[[#This Row],[Block No]],DetailsTable[Recovered Date],"&lt;&gt;")</f>
        <v>1</v>
      </c>
      <c r="D4">
        <f>COUNTIFS(DetailsTable[Block No.],BlockBasedDetails[[#This Row],[Block No]],DetailsTable[Deceased Date],"&lt;&gt;")</f>
        <v>0</v>
      </c>
      <c r="E4" s="1">
        <f>BlockBasedDetails[[#This Row],[Total Cases Reported]]-BlockBasedDetails[[#This Row],[Recovered Cases]]-BlockBasedDetails[[#This Row],[Deceased Cases]]</f>
        <v>0</v>
      </c>
    </row>
    <row r="5" spans="1:5" x14ac:dyDescent="0.25">
      <c r="A5">
        <v>4</v>
      </c>
      <c r="B5" s="24">
        <f>COUNTIFS(DetailsTable[Block No.],BlockBasedDetails[[#This Row],[Block No]],DetailsTable[Positive Date],"&lt;&gt;")</f>
        <v>0</v>
      </c>
      <c r="C5">
        <f>COUNTIFS(DetailsTable[Block No.],BlockBasedDetails[[#This Row],[Block No]],DetailsTable[Recovered Date],"&lt;&gt;")</f>
        <v>0</v>
      </c>
      <c r="D5">
        <f>COUNTIFS(DetailsTable[Block No.],BlockBasedDetails[[#This Row],[Block No]],DetailsTable[Deceased Date],"&lt;&gt;")</f>
        <v>0</v>
      </c>
      <c r="E5" s="1">
        <f>BlockBasedDetails[[#This Row],[Total Cases Reported]]-BlockBasedDetails[[#This Row],[Recovered Cases]]-BlockBasedDetails[[#This Row],[Deceased Cases]]</f>
        <v>0</v>
      </c>
    </row>
    <row r="6" spans="1:5" x14ac:dyDescent="0.25">
      <c r="A6">
        <v>5</v>
      </c>
      <c r="B6" s="24">
        <f>COUNTIFS(DetailsTable[Block No.],BlockBasedDetails[[#This Row],[Block No]],DetailsTable[Positive Date],"&lt;&gt;")</f>
        <v>0</v>
      </c>
      <c r="C6">
        <f>COUNTIFS(DetailsTable[Block No.],BlockBasedDetails[[#This Row],[Block No]],DetailsTable[Recovered Date],"&lt;&gt;")</f>
        <v>0</v>
      </c>
      <c r="D6">
        <f>COUNTIFS(DetailsTable[Block No.],BlockBasedDetails[[#This Row],[Block No]],DetailsTable[Deceased Date],"&lt;&gt;")</f>
        <v>0</v>
      </c>
      <c r="E6" s="1">
        <f>BlockBasedDetails[[#This Row],[Total Cases Reported]]-BlockBasedDetails[[#This Row],[Recovered Cases]]-BlockBasedDetails[[#This Row],[Deceased Cases]]</f>
        <v>0</v>
      </c>
    </row>
    <row r="7" spans="1:5" x14ac:dyDescent="0.25">
      <c r="A7">
        <v>6</v>
      </c>
      <c r="B7" s="24">
        <f>COUNTIFS(DetailsTable[Block No.],BlockBasedDetails[[#This Row],[Block No]],DetailsTable[Positive Date],"&lt;&gt;")</f>
        <v>0</v>
      </c>
      <c r="C7">
        <f>COUNTIFS(DetailsTable[Block No.],BlockBasedDetails[[#This Row],[Block No]],DetailsTable[Recovered Date],"&lt;&gt;")</f>
        <v>0</v>
      </c>
      <c r="D7">
        <f>COUNTIFS(DetailsTable[Block No.],BlockBasedDetails[[#This Row],[Block No]],DetailsTable[Deceased Date],"&lt;&gt;")</f>
        <v>0</v>
      </c>
      <c r="E7" s="1">
        <f>BlockBasedDetails[[#This Row],[Total Cases Reported]]-BlockBasedDetails[[#This Row],[Recovered Cases]]-BlockBasedDetails[[#This Row],[Deceased Cases]]</f>
        <v>0</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60EA6-7259-42A9-9F93-F20ED1050CA2}">
  <dimension ref="A1:E73"/>
  <sheetViews>
    <sheetView workbookViewId="0">
      <selection activeCell="H52" sqref="H52"/>
    </sheetView>
  </sheetViews>
  <sheetFormatPr defaultRowHeight="15" x14ac:dyDescent="0.25"/>
  <cols>
    <col min="1" max="1" width="19.85546875" bestFit="1" customWidth="1"/>
    <col min="2" max="2" width="21.7109375" style="24" customWidth="1"/>
    <col min="3" max="3" width="18" customWidth="1"/>
    <col min="4" max="4" width="17.140625" customWidth="1"/>
  </cols>
  <sheetData>
    <row r="1" spans="1:5" x14ac:dyDescent="0.25">
      <c r="A1" t="s">
        <v>27</v>
      </c>
      <c r="B1" s="24" t="s">
        <v>16</v>
      </c>
      <c r="C1" t="s">
        <v>23</v>
      </c>
      <c r="D1" t="s">
        <v>22</v>
      </c>
      <c r="E1" t="s">
        <v>25</v>
      </c>
    </row>
    <row r="2" spans="1:5" x14ac:dyDescent="0.25">
      <c r="A2">
        <v>1</v>
      </c>
      <c r="B2">
        <f>COUNTIFS(DetailsTable[Tower No.],TowerBasedDetails[[#This Row],[Tower No]],DetailsTable[Positive Date],"&lt;&gt;")</f>
        <v>0</v>
      </c>
      <c r="C2">
        <f>COUNTIFS(DetailsTable[Tower No.],TowerBasedDetails[[#This Row],[Tower No]],DetailsTable[Recovered Date],"&lt;&gt;")</f>
        <v>0</v>
      </c>
      <c r="D2">
        <f>COUNTIFS(DetailsTable[Tower No.],TowerBasedDetails[[#This Row],[Tower No]],DetailsTable[Deceased Date],"&lt;&gt;")</f>
        <v>0</v>
      </c>
      <c r="E2" s="1">
        <f>TowerBasedDetails[[#This Row],[Total Cases Reported]]-TowerBasedDetails[[#This Row],[Recovered Cases]]-TowerBasedDetails[[#This Row],[Deceased Cases]]</f>
        <v>0</v>
      </c>
    </row>
    <row r="3" spans="1:5" x14ac:dyDescent="0.25">
      <c r="A3">
        <v>2</v>
      </c>
      <c r="B3" s="24">
        <f>COUNTIFS(DetailsTable[Tower No.],TowerBasedDetails[[#This Row],[Tower No]],DetailsTable[Positive Date],"&lt;&gt;")</f>
        <v>0</v>
      </c>
      <c r="C3">
        <f>COUNTIFS(DetailsTable[Tower No.],TowerBasedDetails[[#This Row],[Tower No]],DetailsTable[Recovered Date],"&lt;&gt;")</f>
        <v>0</v>
      </c>
      <c r="D3">
        <f>COUNTIFS(DetailsTable[Tower No.],TowerBasedDetails[[#This Row],[Tower No]],DetailsTable[Deceased Date],"&lt;&gt;")</f>
        <v>0</v>
      </c>
      <c r="E3" s="1">
        <f>TowerBasedDetails[[#This Row],[Total Cases Reported]]-TowerBasedDetails[[#This Row],[Recovered Cases]]-TowerBasedDetails[[#This Row],[Deceased Cases]]</f>
        <v>0</v>
      </c>
    </row>
    <row r="4" spans="1:5" x14ac:dyDescent="0.25">
      <c r="A4">
        <v>3</v>
      </c>
      <c r="B4" s="24">
        <f>COUNTIFS(DetailsTable[Tower No.],TowerBasedDetails[[#This Row],[Tower No]],DetailsTable[Positive Date],"&lt;&gt;")</f>
        <v>0</v>
      </c>
      <c r="C4">
        <f>COUNTIFS(DetailsTable[Tower No.],TowerBasedDetails[[#This Row],[Tower No]],DetailsTable[Recovered Date],"&lt;&gt;")</f>
        <v>0</v>
      </c>
      <c r="D4">
        <f>COUNTIFS(DetailsTable[Tower No.],TowerBasedDetails[[#This Row],[Tower No]],DetailsTable[Deceased Date],"&lt;&gt;")</f>
        <v>0</v>
      </c>
      <c r="E4" s="1">
        <f>TowerBasedDetails[[#This Row],[Total Cases Reported]]-TowerBasedDetails[[#This Row],[Recovered Cases]]-TowerBasedDetails[[#This Row],[Deceased Cases]]</f>
        <v>0</v>
      </c>
    </row>
    <row r="5" spans="1:5" x14ac:dyDescent="0.25">
      <c r="A5">
        <v>4</v>
      </c>
      <c r="B5" s="24">
        <f>COUNTIFS(DetailsTable[Tower No.],TowerBasedDetails[[#This Row],[Tower No]],DetailsTable[Positive Date],"&lt;&gt;")</f>
        <v>0</v>
      </c>
      <c r="C5">
        <f>COUNTIFS(DetailsTable[Tower No.],TowerBasedDetails[[#This Row],[Tower No]],DetailsTable[Recovered Date],"&lt;&gt;")</f>
        <v>0</v>
      </c>
      <c r="D5">
        <f>COUNTIFS(DetailsTable[Tower No.],TowerBasedDetails[[#This Row],[Tower No]],DetailsTable[Deceased Date],"&lt;&gt;")</f>
        <v>0</v>
      </c>
      <c r="E5" s="1">
        <f>TowerBasedDetails[[#This Row],[Total Cases Reported]]-TowerBasedDetails[[#This Row],[Recovered Cases]]-TowerBasedDetails[[#This Row],[Deceased Cases]]</f>
        <v>0</v>
      </c>
    </row>
    <row r="6" spans="1:5" x14ac:dyDescent="0.25">
      <c r="A6">
        <v>5</v>
      </c>
      <c r="B6" s="24">
        <f>COUNTIFS(DetailsTable[Tower No.],TowerBasedDetails[[#This Row],[Tower No]],DetailsTable[Positive Date],"&lt;&gt;")</f>
        <v>0</v>
      </c>
      <c r="C6">
        <f>COUNTIFS(DetailsTable[Tower No.],TowerBasedDetails[[#This Row],[Tower No]],DetailsTable[Recovered Date],"&lt;&gt;")</f>
        <v>0</v>
      </c>
      <c r="D6">
        <f>COUNTIFS(DetailsTable[Tower No.],TowerBasedDetails[[#This Row],[Tower No]],DetailsTable[Deceased Date],"&lt;&gt;")</f>
        <v>0</v>
      </c>
      <c r="E6" s="1">
        <f>TowerBasedDetails[[#This Row],[Total Cases Reported]]-TowerBasedDetails[[#This Row],[Recovered Cases]]-TowerBasedDetails[[#This Row],[Deceased Cases]]</f>
        <v>0</v>
      </c>
    </row>
    <row r="7" spans="1:5" x14ac:dyDescent="0.25">
      <c r="A7">
        <v>6</v>
      </c>
      <c r="B7" s="24">
        <f>COUNTIFS(DetailsTable[Tower No.],TowerBasedDetails[[#This Row],[Tower No]],DetailsTable[Positive Date],"&lt;&gt;")</f>
        <v>0</v>
      </c>
      <c r="C7">
        <f>COUNTIFS(DetailsTable[Tower No.],TowerBasedDetails[[#This Row],[Tower No]],DetailsTable[Recovered Date],"&lt;&gt;")</f>
        <v>0</v>
      </c>
      <c r="D7">
        <f>COUNTIFS(DetailsTable[Tower No.],TowerBasedDetails[[#This Row],[Tower No]],DetailsTable[Deceased Date],"&lt;&gt;")</f>
        <v>0</v>
      </c>
      <c r="E7" s="1">
        <f>TowerBasedDetails[[#This Row],[Total Cases Reported]]-TowerBasedDetails[[#This Row],[Recovered Cases]]-TowerBasedDetails[[#This Row],[Deceased Cases]]</f>
        <v>0</v>
      </c>
    </row>
    <row r="8" spans="1:5" x14ac:dyDescent="0.25">
      <c r="A8">
        <v>7</v>
      </c>
      <c r="B8" s="1">
        <f>COUNTIFS(DetailsTable[Tower No.],TowerBasedDetails[[#This Row],[Tower No]],DetailsTable[Positive Date],"&lt;&gt;")</f>
        <v>0</v>
      </c>
      <c r="C8" s="1">
        <f>COUNTIFS(DetailsTable[Tower No.],TowerBasedDetails[[#This Row],[Tower No]],DetailsTable[Recovered Date],"&lt;&gt;")</f>
        <v>0</v>
      </c>
      <c r="D8" s="1">
        <f>COUNTIFS(DetailsTable[Tower No.],TowerBasedDetails[[#This Row],[Tower No]],DetailsTable[Deceased Date],"&lt;&gt;")</f>
        <v>0</v>
      </c>
      <c r="E8" s="1">
        <f>TowerBasedDetails[[#This Row],[Total Cases Reported]]-TowerBasedDetails[[#This Row],[Recovered Cases]]-TowerBasedDetails[[#This Row],[Deceased Cases]]</f>
        <v>0</v>
      </c>
    </row>
    <row r="9" spans="1:5" x14ac:dyDescent="0.25">
      <c r="A9">
        <v>8</v>
      </c>
      <c r="B9" s="1">
        <f>COUNTIFS(DetailsTable[Tower No.],TowerBasedDetails[[#This Row],[Tower No]],DetailsTable[Positive Date],"&lt;&gt;")</f>
        <v>0</v>
      </c>
      <c r="C9" s="1">
        <f>COUNTIFS(DetailsTable[Tower No.],TowerBasedDetails[[#This Row],[Tower No]],DetailsTable[Recovered Date],"&lt;&gt;")</f>
        <v>0</v>
      </c>
      <c r="D9" s="1">
        <f>COUNTIFS(DetailsTable[Tower No.],TowerBasedDetails[[#This Row],[Tower No]],DetailsTable[Deceased Date],"&lt;&gt;")</f>
        <v>0</v>
      </c>
      <c r="E9" s="1">
        <f>TowerBasedDetails[[#This Row],[Total Cases Reported]]-TowerBasedDetails[[#This Row],[Recovered Cases]]-TowerBasedDetails[[#This Row],[Deceased Cases]]</f>
        <v>0</v>
      </c>
    </row>
    <row r="10" spans="1:5" x14ac:dyDescent="0.25">
      <c r="A10">
        <v>9</v>
      </c>
      <c r="B10" s="1">
        <f>COUNTIFS(DetailsTable[Tower No.],TowerBasedDetails[[#This Row],[Tower No]],DetailsTable[Positive Date],"&lt;&gt;")</f>
        <v>0</v>
      </c>
      <c r="C10" s="1">
        <f>COUNTIFS(DetailsTable[Tower No.],TowerBasedDetails[[#This Row],[Tower No]],DetailsTable[Recovered Date],"&lt;&gt;")</f>
        <v>0</v>
      </c>
      <c r="D10" s="1">
        <f>COUNTIFS(DetailsTable[Tower No.],TowerBasedDetails[[#This Row],[Tower No]],DetailsTable[Deceased Date],"&lt;&gt;")</f>
        <v>0</v>
      </c>
      <c r="E10" s="1">
        <f>TowerBasedDetails[[#This Row],[Total Cases Reported]]-TowerBasedDetails[[#This Row],[Recovered Cases]]-TowerBasedDetails[[#This Row],[Deceased Cases]]</f>
        <v>0</v>
      </c>
    </row>
    <row r="11" spans="1:5" x14ac:dyDescent="0.25">
      <c r="A11">
        <v>10</v>
      </c>
      <c r="B11" s="1">
        <f>COUNTIFS(DetailsTable[Tower No.],TowerBasedDetails[[#This Row],[Tower No]],DetailsTable[Positive Date],"&lt;&gt;")</f>
        <v>0</v>
      </c>
      <c r="C11" s="1">
        <f>COUNTIFS(DetailsTable[Tower No.],TowerBasedDetails[[#This Row],[Tower No]],DetailsTable[Recovered Date],"&lt;&gt;")</f>
        <v>0</v>
      </c>
      <c r="D11" s="1">
        <f>COUNTIFS(DetailsTable[Tower No.],TowerBasedDetails[[#This Row],[Tower No]],DetailsTable[Deceased Date],"&lt;&gt;")</f>
        <v>0</v>
      </c>
      <c r="E11" s="1">
        <f>TowerBasedDetails[[#This Row],[Total Cases Reported]]-TowerBasedDetails[[#This Row],[Recovered Cases]]-TowerBasedDetails[[#This Row],[Deceased Cases]]</f>
        <v>0</v>
      </c>
    </row>
    <row r="12" spans="1:5" x14ac:dyDescent="0.25">
      <c r="A12">
        <v>11</v>
      </c>
      <c r="B12" s="1">
        <f>COUNTIFS(DetailsTable[Tower No.],TowerBasedDetails[[#This Row],[Tower No]],DetailsTable[Positive Date],"&lt;&gt;")</f>
        <v>0</v>
      </c>
      <c r="C12" s="1">
        <f>COUNTIFS(DetailsTable[Tower No.],TowerBasedDetails[[#This Row],[Tower No]],DetailsTable[Recovered Date],"&lt;&gt;")</f>
        <v>0</v>
      </c>
      <c r="D12" s="1">
        <f>COUNTIFS(DetailsTable[Tower No.],TowerBasedDetails[[#This Row],[Tower No]],DetailsTable[Deceased Date],"&lt;&gt;")</f>
        <v>0</v>
      </c>
      <c r="E12" s="1">
        <f>TowerBasedDetails[[#This Row],[Total Cases Reported]]-TowerBasedDetails[[#This Row],[Recovered Cases]]-TowerBasedDetails[[#This Row],[Deceased Cases]]</f>
        <v>0</v>
      </c>
    </row>
    <row r="13" spans="1:5" x14ac:dyDescent="0.25">
      <c r="A13">
        <v>12</v>
      </c>
      <c r="B13" s="1">
        <f>COUNTIFS(DetailsTable[Tower No.],TowerBasedDetails[[#This Row],[Tower No]],DetailsTable[Positive Date],"&lt;&gt;")</f>
        <v>0</v>
      </c>
      <c r="C13" s="1">
        <f>COUNTIFS(DetailsTable[Tower No.],TowerBasedDetails[[#This Row],[Tower No]],DetailsTable[Recovered Date],"&lt;&gt;")</f>
        <v>0</v>
      </c>
      <c r="D13" s="1">
        <f>COUNTIFS(DetailsTable[Tower No.],TowerBasedDetails[[#This Row],[Tower No]],DetailsTable[Deceased Date],"&lt;&gt;")</f>
        <v>0</v>
      </c>
      <c r="E13" s="1">
        <f>TowerBasedDetails[[#This Row],[Total Cases Reported]]-TowerBasedDetails[[#This Row],[Recovered Cases]]-TowerBasedDetails[[#This Row],[Deceased Cases]]</f>
        <v>0</v>
      </c>
    </row>
    <row r="14" spans="1:5" x14ac:dyDescent="0.25">
      <c r="A14">
        <v>13</v>
      </c>
      <c r="B14" s="1">
        <f>COUNTIFS(DetailsTable[Tower No.],TowerBasedDetails[[#This Row],[Tower No]],DetailsTable[Positive Date],"&lt;&gt;")</f>
        <v>0</v>
      </c>
      <c r="C14" s="1">
        <f>COUNTIFS(DetailsTable[Tower No.],TowerBasedDetails[[#This Row],[Tower No]],DetailsTable[Recovered Date],"&lt;&gt;")</f>
        <v>0</v>
      </c>
      <c r="D14" s="1">
        <f>COUNTIFS(DetailsTable[Tower No.],TowerBasedDetails[[#This Row],[Tower No]],DetailsTable[Deceased Date],"&lt;&gt;")</f>
        <v>0</v>
      </c>
      <c r="E14" s="1">
        <f>TowerBasedDetails[[#This Row],[Total Cases Reported]]-TowerBasedDetails[[#This Row],[Recovered Cases]]-TowerBasedDetails[[#This Row],[Deceased Cases]]</f>
        <v>0</v>
      </c>
    </row>
    <row r="15" spans="1:5" x14ac:dyDescent="0.25">
      <c r="A15">
        <v>14</v>
      </c>
      <c r="B15" s="1">
        <f>COUNTIFS(DetailsTable[Tower No.],TowerBasedDetails[[#This Row],[Tower No]],DetailsTable[Positive Date],"&lt;&gt;")</f>
        <v>0</v>
      </c>
      <c r="C15" s="1">
        <f>COUNTIFS(DetailsTable[Tower No.],TowerBasedDetails[[#This Row],[Tower No]],DetailsTable[Recovered Date],"&lt;&gt;")</f>
        <v>0</v>
      </c>
      <c r="D15" s="1">
        <f>COUNTIFS(DetailsTable[Tower No.],TowerBasedDetails[[#This Row],[Tower No]],DetailsTable[Deceased Date],"&lt;&gt;")</f>
        <v>0</v>
      </c>
      <c r="E15" s="1">
        <f>TowerBasedDetails[[#This Row],[Total Cases Reported]]-TowerBasedDetails[[#This Row],[Recovered Cases]]-TowerBasedDetails[[#This Row],[Deceased Cases]]</f>
        <v>0</v>
      </c>
    </row>
    <row r="16" spans="1:5" x14ac:dyDescent="0.25">
      <c r="A16">
        <v>15</v>
      </c>
      <c r="B16" s="1">
        <f>COUNTIFS(DetailsTable[Tower No.],TowerBasedDetails[[#This Row],[Tower No]],DetailsTable[Positive Date],"&lt;&gt;")</f>
        <v>0</v>
      </c>
      <c r="C16" s="1">
        <f>COUNTIFS(DetailsTable[Tower No.],TowerBasedDetails[[#This Row],[Tower No]],DetailsTable[Recovered Date],"&lt;&gt;")</f>
        <v>0</v>
      </c>
      <c r="D16" s="1">
        <f>COUNTIFS(DetailsTable[Tower No.],TowerBasedDetails[[#This Row],[Tower No]],DetailsTable[Deceased Date],"&lt;&gt;")</f>
        <v>0</v>
      </c>
      <c r="E16" s="1">
        <f>TowerBasedDetails[[#This Row],[Total Cases Reported]]-TowerBasedDetails[[#This Row],[Recovered Cases]]-TowerBasedDetails[[#This Row],[Deceased Cases]]</f>
        <v>0</v>
      </c>
    </row>
    <row r="17" spans="1:5" x14ac:dyDescent="0.25">
      <c r="A17">
        <v>16</v>
      </c>
      <c r="B17" s="1">
        <f>COUNTIFS(DetailsTable[Tower No.],TowerBasedDetails[[#This Row],[Tower No]],DetailsTable[Positive Date],"&lt;&gt;")</f>
        <v>0</v>
      </c>
      <c r="C17" s="1">
        <f>COUNTIFS(DetailsTable[Tower No.],TowerBasedDetails[[#This Row],[Tower No]],DetailsTable[Recovered Date],"&lt;&gt;")</f>
        <v>0</v>
      </c>
      <c r="D17" s="1">
        <f>COUNTIFS(DetailsTable[Tower No.],TowerBasedDetails[[#This Row],[Tower No]],DetailsTable[Deceased Date],"&lt;&gt;")</f>
        <v>0</v>
      </c>
      <c r="E17" s="1">
        <f>TowerBasedDetails[[#This Row],[Total Cases Reported]]-TowerBasedDetails[[#This Row],[Recovered Cases]]-TowerBasedDetails[[#This Row],[Deceased Cases]]</f>
        <v>0</v>
      </c>
    </row>
    <row r="18" spans="1:5" x14ac:dyDescent="0.25">
      <c r="A18">
        <v>17</v>
      </c>
      <c r="B18">
        <f>COUNTIFS(DetailsTable[Tower No.],TowerBasedDetails[[#This Row],[Tower No]],DetailsTable[Positive Date],"&lt;&gt;")</f>
        <v>1</v>
      </c>
      <c r="C18">
        <f>COUNTIFS(DetailsTable[Tower No.],TowerBasedDetails[[#This Row],[Tower No]],DetailsTable[Recovered Date],"&lt;&gt;")</f>
        <v>1</v>
      </c>
      <c r="D18">
        <f>COUNTIFS(DetailsTable[Tower No.],TowerBasedDetails[[#This Row],[Tower No]],DetailsTable[Deceased Date],"&lt;&gt;")</f>
        <v>0</v>
      </c>
      <c r="E18" s="1">
        <f>TowerBasedDetails[[#This Row],[Total Cases Reported]]-TowerBasedDetails[[#This Row],[Recovered Cases]]-TowerBasedDetails[[#This Row],[Deceased Cases]]</f>
        <v>0</v>
      </c>
    </row>
    <row r="19" spans="1:5" x14ac:dyDescent="0.25">
      <c r="A19">
        <v>18</v>
      </c>
      <c r="B19" s="24">
        <f>COUNTIFS(DetailsTable[Tower No.],TowerBasedDetails[[#This Row],[Tower No]],DetailsTable[Positive Date],"&lt;&gt;")</f>
        <v>0</v>
      </c>
      <c r="C19">
        <f>COUNTIFS(DetailsTable[Tower No.],TowerBasedDetails[[#This Row],[Tower No]],DetailsTable[Recovered Date],"&lt;&gt;")</f>
        <v>0</v>
      </c>
      <c r="D19">
        <f>COUNTIFS(DetailsTable[Tower No.],TowerBasedDetails[[#This Row],[Tower No]],DetailsTable[Deceased Date],"&lt;&gt;")</f>
        <v>0</v>
      </c>
      <c r="E19" s="1">
        <f>TowerBasedDetails[[#This Row],[Total Cases Reported]]-TowerBasedDetails[[#This Row],[Recovered Cases]]-TowerBasedDetails[[#This Row],[Deceased Cases]]</f>
        <v>0</v>
      </c>
    </row>
    <row r="20" spans="1:5" x14ac:dyDescent="0.25">
      <c r="A20">
        <v>19</v>
      </c>
      <c r="B20" s="24">
        <f>COUNTIFS(DetailsTable[Tower No.],TowerBasedDetails[[#This Row],[Tower No]],DetailsTable[Positive Date],"&lt;&gt;")</f>
        <v>0</v>
      </c>
      <c r="C20">
        <f>COUNTIFS(DetailsTable[Tower No.],TowerBasedDetails[[#This Row],[Tower No]],DetailsTable[Recovered Date],"&lt;&gt;")</f>
        <v>0</v>
      </c>
      <c r="D20">
        <f>COUNTIFS(DetailsTable[Tower No.],TowerBasedDetails[[#This Row],[Tower No]],DetailsTable[Deceased Date],"&lt;&gt;")</f>
        <v>0</v>
      </c>
      <c r="E20" s="1">
        <f>TowerBasedDetails[[#This Row],[Total Cases Reported]]-TowerBasedDetails[[#This Row],[Recovered Cases]]-TowerBasedDetails[[#This Row],[Deceased Cases]]</f>
        <v>0</v>
      </c>
    </row>
    <row r="21" spans="1:5" x14ac:dyDescent="0.25">
      <c r="A21">
        <v>20</v>
      </c>
      <c r="B21" s="24">
        <f>COUNTIFS(DetailsTable[Tower No.],TowerBasedDetails[[#This Row],[Tower No]],DetailsTable[Positive Date],"&lt;&gt;")</f>
        <v>0</v>
      </c>
      <c r="C21">
        <f>COUNTIFS(DetailsTable[Tower No.],TowerBasedDetails[[#This Row],[Tower No]],DetailsTable[Recovered Date],"&lt;&gt;")</f>
        <v>0</v>
      </c>
      <c r="D21">
        <f>COUNTIFS(DetailsTable[Tower No.],TowerBasedDetails[[#This Row],[Tower No]],DetailsTable[Deceased Date],"&lt;&gt;")</f>
        <v>0</v>
      </c>
      <c r="E21" s="1">
        <f>TowerBasedDetails[[#This Row],[Total Cases Reported]]-TowerBasedDetails[[#This Row],[Recovered Cases]]-TowerBasedDetails[[#This Row],[Deceased Cases]]</f>
        <v>0</v>
      </c>
    </row>
    <row r="22" spans="1:5" x14ac:dyDescent="0.25">
      <c r="A22">
        <v>21</v>
      </c>
      <c r="B22" s="24">
        <f>COUNTIFS(DetailsTable[Tower No.],TowerBasedDetails[[#This Row],[Tower No]],DetailsTable[Positive Date],"&lt;&gt;")</f>
        <v>0</v>
      </c>
      <c r="C22">
        <f>COUNTIFS(DetailsTable[Tower No.],TowerBasedDetails[[#This Row],[Tower No]],DetailsTable[Recovered Date],"&lt;&gt;")</f>
        <v>0</v>
      </c>
      <c r="D22">
        <f>COUNTIFS(DetailsTable[Tower No.],TowerBasedDetails[[#This Row],[Tower No]],DetailsTable[Deceased Date],"&lt;&gt;")</f>
        <v>0</v>
      </c>
      <c r="E22" s="1">
        <f>TowerBasedDetails[[#This Row],[Total Cases Reported]]-TowerBasedDetails[[#This Row],[Recovered Cases]]-TowerBasedDetails[[#This Row],[Deceased Cases]]</f>
        <v>0</v>
      </c>
    </row>
    <row r="23" spans="1:5" x14ac:dyDescent="0.25">
      <c r="A23">
        <v>22</v>
      </c>
      <c r="B23" s="24">
        <f>COUNTIFS(DetailsTable[Tower No.],TowerBasedDetails[[#This Row],[Tower No]],DetailsTable[Positive Date],"&lt;&gt;")</f>
        <v>0</v>
      </c>
      <c r="C23">
        <f>COUNTIFS(DetailsTable[Tower No.],TowerBasedDetails[[#This Row],[Tower No]],DetailsTable[Recovered Date],"&lt;&gt;")</f>
        <v>0</v>
      </c>
      <c r="D23">
        <f>COUNTIFS(DetailsTable[Tower No.],TowerBasedDetails[[#This Row],[Tower No]],DetailsTable[Deceased Date],"&lt;&gt;")</f>
        <v>0</v>
      </c>
      <c r="E23" s="1">
        <f>TowerBasedDetails[[#This Row],[Total Cases Reported]]-TowerBasedDetails[[#This Row],[Recovered Cases]]-TowerBasedDetails[[#This Row],[Deceased Cases]]</f>
        <v>0</v>
      </c>
    </row>
    <row r="24" spans="1:5" x14ac:dyDescent="0.25">
      <c r="A24">
        <v>23</v>
      </c>
      <c r="B24" s="1">
        <f>COUNTIFS(DetailsTable[Tower No.],TowerBasedDetails[[#This Row],[Tower No]],DetailsTable[Positive Date],"&lt;&gt;")</f>
        <v>0</v>
      </c>
      <c r="C24" s="1">
        <f>COUNTIFS(DetailsTable[Tower No.],TowerBasedDetails[[#This Row],[Tower No]],DetailsTable[Recovered Date],"&lt;&gt;")</f>
        <v>0</v>
      </c>
      <c r="D24" s="1">
        <f>COUNTIFS(DetailsTable[Tower No.],TowerBasedDetails[[#This Row],[Tower No]],DetailsTable[Deceased Date],"&lt;&gt;")</f>
        <v>0</v>
      </c>
      <c r="E24" s="1">
        <f>TowerBasedDetails[[#This Row],[Total Cases Reported]]-TowerBasedDetails[[#This Row],[Recovered Cases]]-TowerBasedDetails[[#This Row],[Deceased Cases]]</f>
        <v>0</v>
      </c>
    </row>
    <row r="25" spans="1:5" x14ac:dyDescent="0.25">
      <c r="A25">
        <v>24</v>
      </c>
      <c r="B25" s="1">
        <f>COUNTIFS(DetailsTable[Tower No.],TowerBasedDetails[[#This Row],[Tower No]],DetailsTable[Positive Date],"&lt;&gt;")</f>
        <v>0</v>
      </c>
      <c r="C25" s="1">
        <f>COUNTIFS(DetailsTable[Tower No.],TowerBasedDetails[[#This Row],[Tower No]],DetailsTable[Recovered Date],"&lt;&gt;")</f>
        <v>0</v>
      </c>
      <c r="D25" s="1">
        <f>COUNTIFS(DetailsTable[Tower No.],TowerBasedDetails[[#This Row],[Tower No]],DetailsTable[Deceased Date],"&lt;&gt;")</f>
        <v>0</v>
      </c>
      <c r="E25" s="1">
        <f>TowerBasedDetails[[#This Row],[Total Cases Reported]]-TowerBasedDetails[[#This Row],[Recovered Cases]]-TowerBasedDetails[[#This Row],[Deceased Cases]]</f>
        <v>0</v>
      </c>
    </row>
    <row r="26" spans="1:5" x14ac:dyDescent="0.25">
      <c r="A26">
        <v>25</v>
      </c>
      <c r="B26" s="1">
        <f>COUNTIFS(DetailsTable[Tower No.],TowerBasedDetails[[#This Row],[Tower No]],DetailsTable[Positive Date],"&lt;&gt;")</f>
        <v>0</v>
      </c>
      <c r="C26" s="1">
        <f>COUNTIFS(DetailsTable[Tower No.],TowerBasedDetails[[#This Row],[Tower No]],DetailsTable[Recovered Date],"&lt;&gt;")</f>
        <v>0</v>
      </c>
      <c r="D26" s="1">
        <f>COUNTIFS(DetailsTable[Tower No.],TowerBasedDetails[[#This Row],[Tower No]],DetailsTable[Deceased Date],"&lt;&gt;")</f>
        <v>0</v>
      </c>
      <c r="E26" s="1">
        <f>TowerBasedDetails[[#This Row],[Total Cases Reported]]-TowerBasedDetails[[#This Row],[Recovered Cases]]-TowerBasedDetails[[#This Row],[Deceased Cases]]</f>
        <v>0</v>
      </c>
    </row>
    <row r="27" spans="1:5" x14ac:dyDescent="0.25">
      <c r="A27">
        <v>26</v>
      </c>
      <c r="B27" s="1">
        <f>COUNTIFS(DetailsTable[Tower No.],TowerBasedDetails[[#This Row],[Tower No]],DetailsTable[Positive Date],"&lt;&gt;")</f>
        <v>0</v>
      </c>
      <c r="C27" s="1">
        <f>COUNTIFS(DetailsTable[Tower No.],TowerBasedDetails[[#This Row],[Tower No]],DetailsTable[Recovered Date],"&lt;&gt;")</f>
        <v>0</v>
      </c>
      <c r="D27" s="1">
        <f>COUNTIFS(DetailsTable[Tower No.],TowerBasedDetails[[#This Row],[Tower No]],DetailsTable[Deceased Date],"&lt;&gt;")</f>
        <v>0</v>
      </c>
      <c r="E27" s="1">
        <f>TowerBasedDetails[[#This Row],[Total Cases Reported]]-TowerBasedDetails[[#This Row],[Recovered Cases]]-TowerBasedDetails[[#This Row],[Deceased Cases]]</f>
        <v>0</v>
      </c>
    </row>
    <row r="28" spans="1:5" x14ac:dyDescent="0.25">
      <c r="A28">
        <v>27</v>
      </c>
      <c r="B28" s="1">
        <f>COUNTIFS(DetailsTable[Tower No.],TowerBasedDetails[[#This Row],[Tower No]],DetailsTable[Positive Date],"&lt;&gt;")</f>
        <v>0</v>
      </c>
      <c r="C28" s="1">
        <f>COUNTIFS(DetailsTable[Tower No.],TowerBasedDetails[[#This Row],[Tower No]],DetailsTable[Recovered Date],"&lt;&gt;")</f>
        <v>0</v>
      </c>
      <c r="D28" s="1">
        <f>COUNTIFS(DetailsTable[Tower No.],TowerBasedDetails[[#This Row],[Tower No]],DetailsTable[Deceased Date],"&lt;&gt;")</f>
        <v>0</v>
      </c>
      <c r="E28" s="1">
        <f>TowerBasedDetails[[#This Row],[Total Cases Reported]]-TowerBasedDetails[[#This Row],[Recovered Cases]]-TowerBasedDetails[[#This Row],[Deceased Cases]]</f>
        <v>0</v>
      </c>
    </row>
    <row r="29" spans="1:5" x14ac:dyDescent="0.25">
      <c r="A29">
        <v>28</v>
      </c>
      <c r="B29" s="1">
        <f>COUNTIFS(DetailsTable[Tower No.],TowerBasedDetails[[#This Row],[Tower No]],DetailsTable[Positive Date],"&lt;&gt;")</f>
        <v>0</v>
      </c>
      <c r="C29" s="1">
        <f>COUNTIFS(DetailsTable[Tower No.],TowerBasedDetails[[#This Row],[Tower No]],DetailsTable[Recovered Date],"&lt;&gt;")</f>
        <v>0</v>
      </c>
      <c r="D29" s="1">
        <f>COUNTIFS(DetailsTable[Tower No.],TowerBasedDetails[[#This Row],[Tower No]],DetailsTable[Deceased Date],"&lt;&gt;")</f>
        <v>0</v>
      </c>
      <c r="E29" s="1">
        <f>TowerBasedDetails[[#This Row],[Total Cases Reported]]-TowerBasedDetails[[#This Row],[Recovered Cases]]-TowerBasedDetails[[#This Row],[Deceased Cases]]</f>
        <v>0</v>
      </c>
    </row>
    <row r="30" spans="1:5" x14ac:dyDescent="0.25">
      <c r="A30">
        <v>29</v>
      </c>
      <c r="B30" s="1">
        <f>COUNTIFS(DetailsTable[Tower No.],TowerBasedDetails[[#This Row],[Tower No]],DetailsTable[Positive Date],"&lt;&gt;")</f>
        <v>0</v>
      </c>
      <c r="C30" s="1">
        <f>COUNTIFS(DetailsTable[Tower No.],TowerBasedDetails[[#This Row],[Tower No]],DetailsTable[Recovered Date],"&lt;&gt;")</f>
        <v>0</v>
      </c>
      <c r="D30" s="1">
        <f>COUNTIFS(DetailsTable[Tower No.],TowerBasedDetails[[#This Row],[Tower No]],DetailsTable[Deceased Date],"&lt;&gt;")</f>
        <v>0</v>
      </c>
      <c r="E30" s="1">
        <f>TowerBasedDetails[[#This Row],[Total Cases Reported]]-TowerBasedDetails[[#This Row],[Recovered Cases]]-TowerBasedDetails[[#This Row],[Deceased Cases]]</f>
        <v>0</v>
      </c>
    </row>
    <row r="31" spans="1:5" x14ac:dyDescent="0.25">
      <c r="A31">
        <v>30</v>
      </c>
      <c r="B31" s="1">
        <f>COUNTIFS(DetailsTable[Tower No.],TowerBasedDetails[[#This Row],[Tower No]],DetailsTable[Positive Date],"&lt;&gt;")</f>
        <v>0</v>
      </c>
      <c r="C31" s="1">
        <f>COUNTIFS(DetailsTable[Tower No.],TowerBasedDetails[[#This Row],[Tower No]],DetailsTable[Recovered Date],"&lt;&gt;")</f>
        <v>0</v>
      </c>
      <c r="D31" s="1">
        <f>COUNTIFS(DetailsTable[Tower No.],TowerBasedDetails[[#This Row],[Tower No]],DetailsTable[Deceased Date],"&lt;&gt;")</f>
        <v>0</v>
      </c>
      <c r="E31" s="1">
        <f>TowerBasedDetails[[#This Row],[Total Cases Reported]]-TowerBasedDetails[[#This Row],[Recovered Cases]]-TowerBasedDetails[[#This Row],[Deceased Cases]]</f>
        <v>0</v>
      </c>
    </row>
    <row r="32" spans="1:5" x14ac:dyDescent="0.25">
      <c r="A32">
        <v>31</v>
      </c>
      <c r="B32" s="1">
        <f>COUNTIFS(DetailsTable[Tower No.],TowerBasedDetails[[#This Row],[Tower No]],DetailsTable[Positive Date],"&lt;&gt;")</f>
        <v>0</v>
      </c>
      <c r="C32" s="1">
        <f>COUNTIFS(DetailsTable[Tower No.],TowerBasedDetails[[#This Row],[Tower No]],DetailsTable[Recovered Date],"&lt;&gt;")</f>
        <v>0</v>
      </c>
      <c r="D32" s="1">
        <f>COUNTIFS(DetailsTable[Tower No.],TowerBasedDetails[[#This Row],[Tower No]],DetailsTable[Deceased Date],"&lt;&gt;")</f>
        <v>0</v>
      </c>
      <c r="E32" s="1">
        <f>TowerBasedDetails[[#This Row],[Total Cases Reported]]-TowerBasedDetails[[#This Row],[Recovered Cases]]-TowerBasedDetails[[#This Row],[Deceased Cases]]</f>
        <v>0</v>
      </c>
    </row>
    <row r="33" spans="1:5" x14ac:dyDescent="0.25">
      <c r="A33">
        <v>32</v>
      </c>
      <c r="B33">
        <f>COUNTIFS(DetailsTable[Tower No.],TowerBasedDetails[[#This Row],[Tower No]],DetailsTable[Positive Date],"&lt;&gt;")</f>
        <v>0</v>
      </c>
      <c r="C33">
        <f>COUNTIFS(DetailsTable[Tower No.],TowerBasedDetails[[#This Row],[Tower No]],DetailsTable[Recovered Date],"&lt;&gt;")</f>
        <v>0</v>
      </c>
      <c r="D33">
        <f>COUNTIFS(DetailsTable[Tower No.],TowerBasedDetails[[#This Row],[Tower No]],DetailsTable[Deceased Date],"&lt;&gt;")</f>
        <v>0</v>
      </c>
      <c r="E33" s="1">
        <f>TowerBasedDetails[[#This Row],[Total Cases Reported]]-TowerBasedDetails[[#This Row],[Recovered Cases]]-TowerBasedDetails[[#This Row],[Deceased Cases]]</f>
        <v>0</v>
      </c>
    </row>
    <row r="34" spans="1:5" x14ac:dyDescent="0.25">
      <c r="A34">
        <v>33</v>
      </c>
      <c r="B34" s="24">
        <f>COUNTIFS(DetailsTable[Tower No.],TowerBasedDetails[[#This Row],[Tower No]],DetailsTable[Positive Date],"&lt;&gt;")</f>
        <v>0</v>
      </c>
      <c r="C34">
        <f>COUNTIFS(DetailsTable[Tower No.],TowerBasedDetails[[#This Row],[Tower No]],DetailsTable[Recovered Date],"&lt;&gt;")</f>
        <v>0</v>
      </c>
      <c r="D34">
        <f>COUNTIFS(DetailsTable[Tower No.],TowerBasedDetails[[#This Row],[Tower No]],DetailsTable[Deceased Date],"&lt;&gt;")</f>
        <v>0</v>
      </c>
      <c r="E34" s="1">
        <f>TowerBasedDetails[[#This Row],[Total Cases Reported]]-TowerBasedDetails[[#This Row],[Recovered Cases]]-TowerBasedDetails[[#This Row],[Deceased Cases]]</f>
        <v>0</v>
      </c>
    </row>
    <row r="35" spans="1:5" x14ac:dyDescent="0.25">
      <c r="A35">
        <v>34</v>
      </c>
      <c r="B35" s="24">
        <f>COUNTIFS(DetailsTable[Tower No.],TowerBasedDetails[[#This Row],[Tower No]],DetailsTable[Positive Date],"&lt;&gt;")</f>
        <v>0</v>
      </c>
      <c r="C35">
        <f>COUNTIFS(DetailsTable[Tower No.],TowerBasedDetails[[#This Row],[Tower No]],DetailsTable[Recovered Date],"&lt;&gt;")</f>
        <v>0</v>
      </c>
      <c r="D35">
        <f>COUNTIFS(DetailsTable[Tower No.],TowerBasedDetails[[#This Row],[Tower No]],DetailsTable[Deceased Date],"&lt;&gt;")</f>
        <v>0</v>
      </c>
      <c r="E35" s="1">
        <f>TowerBasedDetails[[#This Row],[Total Cases Reported]]-TowerBasedDetails[[#This Row],[Recovered Cases]]-TowerBasedDetails[[#This Row],[Deceased Cases]]</f>
        <v>0</v>
      </c>
    </row>
    <row r="36" spans="1:5" x14ac:dyDescent="0.25">
      <c r="A36">
        <v>35</v>
      </c>
      <c r="B36" s="24">
        <f>COUNTIFS(DetailsTable[Tower No.],TowerBasedDetails[[#This Row],[Tower No]],DetailsTable[Positive Date],"&lt;&gt;")</f>
        <v>0</v>
      </c>
      <c r="C36">
        <f>COUNTIFS(DetailsTable[Tower No.],TowerBasedDetails[[#This Row],[Tower No]],DetailsTable[Recovered Date],"&lt;&gt;")</f>
        <v>0</v>
      </c>
      <c r="D36">
        <f>COUNTIFS(DetailsTable[Tower No.],TowerBasedDetails[[#This Row],[Tower No]],DetailsTable[Deceased Date],"&lt;&gt;")</f>
        <v>0</v>
      </c>
      <c r="E36" s="1">
        <f>TowerBasedDetails[[#This Row],[Total Cases Reported]]-TowerBasedDetails[[#This Row],[Recovered Cases]]-TowerBasedDetails[[#This Row],[Deceased Cases]]</f>
        <v>0</v>
      </c>
    </row>
    <row r="37" spans="1:5" x14ac:dyDescent="0.25">
      <c r="A37">
        <v>36</v>
      </c>
      <c r="B37" s="24">
        <f>COUNTIFS(DetailsTable[Tower No.],TowerBasedDetails[[#This Row],[Tower No]],DetailsTable[Positive Date],"&lt;&gt;")</f>
        <v>0</v>
      </c>
      <c r="C37">
        <f>COUNTIFS(DetailsTable[Tower No.],TowerBasedDetails[[#This Row],[Tower No]],DetailsTable[Recovered Date],"&lt;&gt;")</f>
        <v>0</v>
      </c>
      <c r="D37">
        <f>COUNTIFS(DetailsTable[Tower No.],TowerBasedDetails[[#This Row],[Tower No]],DetailsTable[Deceased Date],"&lt;&gt;")</f>
        <v>0</v>
      </c>
      <c r="E37" s="1">
        <f>TowerBasedDetails[[#This Row],[Total Cases Reported]]-TowerBasedDetails[[#This Row],[Recovered Cases]]-TowerBasedDetails[[#This Row],[Deceased Cases]]</f>
        <v>0</v>
      </c>
    </row>
    <row r="38" spans="1:5" x14ac:dyDescent="0.25">
      <c r="A38">
        <v>37</v>
      </c>
      <c r="B38" s="24">
        <f>COUNTIFS(DetailsTable[Tower No.],TowerBasedDetails[[#This Row],[Tower No]],DetailsTable[Positive Date],"&lt;&gt;")</f>
        <v>0</v>
      </c>
      <c r="C38">
        <f>COUNTIFS(DetailsTable[Tower No.],TowerBasedDetails[[#This Row],[Tower No]],DetailsTable[Recovered Date],"&lt;&gt;")</f>
        <v>0</v>
      </c>
      <c r="D38">
        <f>COUNTIFS(DetailsTable[Tower No.],TowerBasedDetails[[#This Row],[Tower No]],DetailsTable[Deceased Date],"&lt;&gt;")</f>
        <v>0</v>
      </c>
      <c r="E38" s="1">
        <f>TowerBasedDetails[[#This Row],[Total Cases Reported]]-TowerBasedDetails[[#This Row],[Recovered Cases]]-TowerBasedDetails[[#This Row],[Deceased Cases]]</f>
        <v>0</v>
      </c>
    </row>
    <row r="39" spans="1:5" x14ac:dyDescent="0.25">
      <c r="A39">
        <v>38</v>
      </c>
      <c r="B39" s="1">
        <f>COUNTIFS(DetailsTable[Tower No.],TowerBasedDetails[[#This Row],[Tower No]],DetailsTable[Positive Date],"&lt;&gt;")</f>
        <v>0</v>
      </c>
      <c r="C39" s="1">
        <f>COUNTIFS(DetailsTable[Tower No.],TowerBasedDetails[[#This Row],[Tower No]],DetailsTable[Recovered Date],"&lt;&gt;")</f>
        <v>0</v>
      </c>
      <c r="D39" s="1">
        <f>COUNTIFS(DetailsTable[Tower No.],TowerBasedDetails[[#This Row],[Tower No]],DetailsTable[Deceased Date],"&lt;&gt;")</f>
        <v>0</v>
      </c>
      <c r="E39" s="1">
        <f>TowerBasedDetails[[#This Row],[Total Cases Reported]]-TowerBasedDetails[[#This Row],[Recovered Cases]]-TowerBasedDetails[[#This Row],[Deceased Cases]]</f>
        <v>0</v>
      </c>
    </row>
    <row r="40" spans="1:5" x14ac:dyDescent="0.25">
      <c r="A40">
        <v>39</v>
      </c>
      <c r="B40" s="1">
        <f>COUNTIFS(DetailsTable[Tower No.],TowerBasedDetails[[#This Row],[Tower No]],DetailsTable[Positive Date],"&lt;&gt;")</f>
        <v>0</v>
      </c>
      <c r="C40" s="1">
        <f>COUNTIFS(DetailsTable[Tower No.],TowerBasedDetails[[#This Row],[Tower No]],DetailsTable[Recovered Date],"&lt;&gt;")</f>
        <v>0</v>
      </c>
      <c r="D40" s="1">
        <f>COUNTIFS(DetailsTable[Tower No.],TowerBasedDetails[[#This Row],[Tower No]],DetailsTable[Deceased Date],"&lt;&gt;")</f>
        <v>0</v>
      </c>
      <c r="E40" s="1">
        <f>TowerBasedDetails[[#This Row],[Total Cases Reported]]-TowerBasedDetails[[#This Row],[Recovered Cases]]-TowerBasedDetails[[#This Row],[Deceased Cases]]</f>
        <v>0</v>
      </c>
    </row>
    <row r="41" spans="1:5" x14ac:dyDescent="0.25">
      <c r="A41">
        <v>40</v>
      </c>
      <c r="B41" s="1">
        <f>COUNTIFS(DetailsTable[Tower No.],TowerBasedDetails[[#This Row],[Tower No]],DetailsTable[Positive Date],"&lt;&gt;")</f>
        <v>0</v>
      </c>
      <c r="C41" s="1">
        <f>COUNTIFS(DetailsTable[Tower No.],TowerBasedDetails[[#This Row],[Tower No]],DetailsTable[Recovered Date],"&lt;&gt;")</f>
        <v>0</v>
      </c>
      <c r="D41" s="1">
        <f>COUNTIFS(DetailsTable[Tower No.],TowerBasedDetails[[#This Row],[Tower No]],DetailsTable[Deceased Date],"&lt;&gt;")</f>
        <v>0</v>
      </c>
      <c r="E41" s="1">
        <f>TowerBasedDetails[[#This Row],[Total Cases Reported]]-TowerBasedDetails[[#This Row],[Recovered Cases]]-TowerBasedDetails[[#This Row],[Deceased Cases]]</f>
        <v>0</v>
      </c>
    </row>
    <row r="42" spans="1:5" x14ac:dyDescent="0.25">
      <c r="A42">
        <v>41</v>
      </c>
      <c r="B42" s="1">
        <f>COUNTIFS(DetailsTable[Tower No.],TowerBasedDetails[[#This Row],[Tower No]],DetailsTable[Positive Date],"&lt;&gt;")</f>
        <v>0</v>
      </c>
      <c r="C42" s="1">
        <f>COUNTIFS(DetailsTable[Tower No.],TowerBasedDetails[[#This Row],[Tower No]],DetailsTable[Recovered Date],"&lt;&gt;")</f>
        <v>0</v>
      </c>
      <c r="D42" s="1">
        <f>COUNTIFS(DetailsTable[Tower No.],TowerBasedDetails[[#This Row],[Tower No]],DetailsTable[Deceased Date],"&lt;&gt;")</f>
        <v>0</v>
      </c>
      <c r="E42" s="1">
        <f>TowerBasedDetails[[#This Row],[Total Cases Reported]]-TowerBasedDetails[[#This Row],[Recovered Cases]]-TowerBasedDetails[[#This Row],[Deceased Cases]]</f>
        <v>0</v>
      </c>
    </row>
    <row r="43" spans="1:5" x14ac:dyDescent="0.25">
      <c r="A43">
        <v>42</v>
      </c>
      <c r="B43" s="1">
        <f>COUNTIFS(DetailsTable[Tower No.],TowerBasedDetails[[#This Row],[Tower No]],DetailsTable[Positive Date],"&lt;&gt;")</f>
        <v>0</v>
      </c>
      <c r="C43" s="1">
        <f>COUNTIFS(DetailsTable[Tower No.],TowerBasedDetails[[#This Row],[Tower No]],DetailsTable[Recovered Date],"&lt;&gt;")</f>
        <v>0</v>
      </c>
      <c r="D43" s="1">
        <f>COUNTIFS(DetailsTable[Tower No.],TowerBasedDetails[[#This Row],[Tower No]],DetailsTable[Deceased Date],"&lt;&gt;")</f>
        <v>0</v>
      </c>
      <c r="E43" s="1">
        <f>TowerBasedDetails[[#This Row],[Total Cases Reported]]-TowerBasedDetails[[#This Row],[Recovered Cases]]-TowerBasedDetails[[#This Row],[Deceased Cases]]</f>
        <v>0</v>
      </c>
    </row>
    <row r="44" spans="1:5" x14ac:dyDescent="0.25">
      <c r="A44">
        <v>43</v>
      </c>
      <c r="B44" s="1">
        <f>COUNTIFS(DetailsTable[Tower No.],TowerBasedDetails[[#This Row],[Tower No]],DetailsTable[Positive Date],"&lt;&gt;")</f>
        <v>0</v>
      </c>
      <c r="C44" s="1">
        <f>COUNTIFS(DetailsTable[Tower No.],TowerBasedDetails[[#This Row],[Tower No]],DetailsTable[Recovered Date],"&lt;&gt;")</f>
        <v>0</v>
      </c>
      <c r="D44" s="1">
        <f>COUNTIFS(DetailsTable[Tower No.],TowerBasedDetails[[#This Row],[Tower No]],DetailsTable[Deceased Date],"&lt;&gt;")</f>
        <v>0</v>
      </c>
      <c r="E44" s="1">
        <f>TowerBasedDetails[[#This Row],[Total Cases Reported]]-TowerBasedDetails[[#This Row],[Recovered Cases]]-TowerBasedDetails[[#This Row],[Deceased Cases]]</f>
        <v>0</v>
      </c>
    </row>
    <row r="45" spans="1:5" x14ac:dyDescent="0.25">
      <c r="A45">
        <v>44</v>
      </c>
      <c r="B45" s="1">
        <f>COUNTIFS(DetailsTable[Tower No.],TowerBasedDetails[[#This Row],[Tower No]],DetailsTable[Positive Date],"&lt;&gt;")</f>
        <v>0</v>
      </c>
      <c r="C45" s="1">
        <f>COUNTIFS(DetailsTable[Tower No.],TowerBasedDetails[[#This Row],[Tower No]],DetailsTable[Recovered Date],"&lt;&gt;")</f>
        <v>0</v>
      </c>
      <c r="D45" s="1">
        <f>COUNTIFS(DetailsTable[Tower No.],TowerBasedDetails[[#This Row],[Tower No]],DetailsTable[Deceased Date],"&lt;&gt;")</f>
        <v>0</v>
      </c>
      <c r="E45" s="1">
        <f>TowerBasedDetails[[#This Row],[Total Cases Reported]]-TowerBasedDetails[[#This Row],[Recovered Cases]]-TowerBasedDetails[[#This Row],[Deceased Cases]]</f>
        <v>0</v>
      </c>
    </row>
    <row r="46" spans="1:5" x14ac:dyDescent="0.25">
      <c r="A46">
        <v>45</v>
      </c>
      <c r="B46" s="1">
        <f>COUNTIFS(DetailsTable[Tower No.],TowerBasedDetails[[#This Row],[Tower No]],DetailsTable[Positive Date],"&lt;&gt;")</f>
        <v>0</v>
      </c>
      <c r="C46" s="1">
        <f>COUNTIFS(DetailsTable[Tower No.],TowerBasedDetails[[#This Row],[Tower No]],DetailsTable[Recovered Date],"&lt;&gt;")</f>
        <v>0</v>
      </c>
      <c r="D46" s="1">
        <f>COUNTIFS(DetailsTable[Tower No.],TowerBasedDetails[[#This Row],[Tower No]],DetailsTable[Deceased Date],"&lt;&gt;")</f>
        <v>0</v>
      </c>
      <c r="E46" s="1">
        <f>TowerBasedDetails[[#This Row],[Total Cases Reported]]-TowerBasedDetails[[#This Row],[Recovered Cases]]-TowerBasedDetails[[#This Row],[Deceased Cases]]</f>
        <v>0</v>
      </c>
    </row>
    <row r="47" spans="1:5" x14ac:dyDescent="0.25">
      <c r="A47">
        <v>46</v>
      </c>
      <c r="B47" s="1">
        <f>COUNTIFS(DetailsTable[Tower No.],TowerBasedDetails[[#This Row],[Tower No]],DetailsTable[Positive Date],"&lt;&gt;")</f>
        <v>0</v>
      </c>
      <c r="C47" s="1">
        <f>COUNTIFS(DetailsTable[Tower No.],TowerBasedDetails[[#This Row],[Tower No]],DetailsTable[Recovered Date],"&lt;&gt;")</f>
        <v>0</v>
      </c>
      <c r="D47" s="1">
        <f>COUNTIFS(DetailsTable[Tower No.],TowerBasedDetails[[#This Row],[Tower No]],DetailsTable[Deceased Date],"&lt;&gt;")</f>
        <v>0</v>
      </c>
      <c r="E47" s="1">
        <f>TowerBasedDetails[[#This Row],[Total Cases Reported]]-TowerBasedDetails[[#This Row],[Recovered Cases]]-TowerBasedDetails[[#This Row],[Deceased Cases]]</f>
        <v>0</v>
      </c>
    </row>
    <row r="48" spans="1:5" x14ac:dyDescent="0.25">
      <c r="A48">
        <v>47</v>
      </c>
      <c r="B48">
        <f>COUNTIFS(DetailsTable[Tower No.],TowerBasedDetails[[#This Row],[Tower No]],DetailsTable[Positive Date],"&lt;&gt;")</f>
        <v>0</v>
      </c>
      <c r="C48">
        <f>COUNTIFS(DetailsTable[Tower No.],TowerBasedDetails[[#This Row],[Tower No]],DetailsTable[Recovered Date],"&lt;&gt;")</f>
        <v>0</v>
      </c>
      <c r="D48">
        <f>COUNTIFS(DetailsTable[Tower No.],TowerBasedDetails[[#This Row],[Tower No]],DetailsTable[Deceased Date],"&lt;&gt;")</f>
        <v>0</v>
      </c>
      <c r="E48" s="1">
        <f>TowerBasedDetails[[#This Row],[Total Cases Reported]]-TowerBasedDetails[[#This Row],[Recovered Cases]]-TowerBasedDetails[[#This Row],[Deceased Cases]]</f>
        <v>0</v>
      </c>
    </row>
    <row r="49" spans="1:5" x14ac:dyDescent="0.25">
      <c r="A49">
        <v>48</v>
      </c>
      <c r="B49" s="24">
        <f>COUNTIFS(DetailsTable[Tower No.],TowerBasedDetails[[#This Row],[Tower No]],DetailsTable[Positive Date],"&lt;&gt;")</f>
        <v>0</v>
      </c>
      <c r="C49">
        <f>COUNTIFS(DetailsTable[Tower No.],TowerBasedDetails[[#This Row],[Tower No]],DetailsTable[Recovered Date],"&lt;&gt;")</f>
        <v>0</v>
      </c>
      <c r="D49">
        <f>COUNTIFS(DetailsTable[Tower No.],TowerBasedDetails[[#This Row],[Tower No]],DetailsTable[Deceased Date],"&lt;&gt;")</f>
        <v>0</v>
      </c>
      <c r="E49" s="1">
        <f>TowerBasedDetails[[#This Row],[Total Cases Reported]]-TowerBasedDetails[[#This Row],[Recovered Cases]]-TowerBasedDetails[[#This Row],[Deceased Cases]]</f>
        <v>0</v>
      </c>
    </row>
    <row r="50" spans="1:5" x14ac:dyDescent="0.25">
      <c r="A50">
        <v>49</v>
      </c>
      <c r="B50" s="24">
        <f>COUNTIFS(DetailsTable[Tower No.],TowerBasedDetails[[#This Row],[Tower No]],DetailsTable[Positive Date],"&lt;&gt;")</f>
        <v>0</v>
      </c>
      <c r="C50">
        <f>COUNTIFS(DetailsTable[Tower No.],TowerBasedDetails[[#This Row],[Tower No]],DetailsTable[Recovered Date],"&lt;&gt;")</f>
        <v>0</v>
      </c>
      <c r="D50">
        <f>COUNTIFS(DetailsTable[Tower No.],TowerBasedDetails[[#This Row],[Tower No]],DetailsTable[Deceased Date],"&lt;&gt;")</f>
        <v>0</v>
      </c>
      <c r="E50" s="1">
        <f>TowerBasedDetails[[#This Row],[Total Cases Reported]]-TowerBasedDetails[[#This Row],[Recovered Cases]]-TowerBasedDetails[[#This Row],[Deceased Cases]]</f>
        <v>0</v>
      </c>
    </row>
    <row r="51" spans="1:5" x14ac:dyDescent="0.25">
      <c r="A51">
        <v>50</v>
      </c>
      <c r="B51" s="24">
        <f>COUNTIFS(DetailsTable[Tower No.],TowerBasedDetails[[#This Row],[Tower No]],DetailsTable[Positive Date],"&lt;&gt;")</f>
        <v>0</v>
      </c>
      <c r="C51">
        <f>COUNTIFS(DetailsTable[Tower No.],TowerBasedDetails[[#This Row],[Tower No]],DetailsTable[Recovered Date],"&lt;&gt;")</f>
        <v>0</v>
      </c>
      <c r="D51">
        <f>COUNTIFS(DetailsTable[Tower No.],TowerBasedDetails[[#This Row],[Tower No]],DetailsTable[Deceased Date],"&lt;&gt;")</f>
        <v>0</v>
      </c>
      <c r="E51" s="1">
        <f>TowerBasedDetails[[#This Row],[Total Cases Reported]]-TowerBasedDetails[[#This Row],[Recovered Cases]]-TowerBasedDetails[[#This Row],[Deceased Cases]]</f>
        <v>0</v>
      </c>
    </row>
    <row r="52" spans="1:5" x14ac:dyDescent="0.25">
      <c r="A52">
        <v>51</v>
      </c>
      <c r="B52" s="24">
        <f>COUNTIFS(DetailsTable[Tower No.],TowerBasedDetails[[#This Row],[Tower No]],DetailsTable[Positive Date],"&lt;&gt;")</f>
        <v>0</v>
      </c>
      <c r="C52">
        <f>COUNTIFS(DetailsTable[Tower No.],TowerBasedDetails[[#This Row],[Tower No]],DetailsTable[Recovered Date],"&lt;&gt;")</f>
        <v>0</v>
      </c>
      <c r="D52">
        <f>COUNTIFS(DetailsTable[Tower No.],TowerBasedDetails[[#This Row],[Tower No]],DetailsTable[Deceased Date],"&lt;&gt;")</f>
        <v>0</v>
      </c>
      <c r="E52" s="1">
        <f>TowerBasedDetails[[#This Row],[Total Cases Reported]]-TowerBasedDetails[[#This Row],[Recovered Cases]]-TowerBasedDetails[[#This Row],[Deceased Cases]]</f>
        <v>0</v>
      </c>
    </row>
    <row r="53" spans="1:5" x14ac:dyDescent="0.25">
      <c r="A53">
        <v>52</v>
      </c>
      <c r="B53" s="24">
        <f>COUNTIFS(DetailsTable[Tower No.],TowerBasedDetails[[#This Row],[Tower No]],DetailsTable[Positive Date],"&lt;&gt;")</f>
        <v>0</v>
      </c>
      <c r="C53">
        <f>COUNTIFS(DetailsTable[Tower No.],TowerBasedDetails[[#This Row],[Tower No]],DetailsTable[Recovered Date],"&lt;&gt;")</f>
        <v>0</v>
      </c>
      <c r="D53">
        <f>COUNTIFS(DetailsTable[Tower No.],TowerBasedDetails[[#This Row],[Tower No]],DetailsTable[Deceased Date],"&lt;&gt;")</f>
        <v>0</v>
      </c>
      <c r="E53" s="1">
        <f>TowerBasedDetails[[#This Row],[Total Cases Reported]]-TowerBasedDetails[[#This Row],[Recovered Cases]]-TowerBasedDetails[[#This Row],[Deceased Cases]]</f>
        <v>0</v>
      </c>
    </row>
    <row r="54" spans="1:5" x14ac:dyDescent="0.25">
      <c r="A54">
        <v>53</v>
      </c>
      <c r="B54" s="1">
        <f>COUNTIFS(DetailsTable[Tower No.],TowerBasedDetails[[#This Row],[Tower No]],DetailsTable[Positive Date],"&lt;&gt;")</f>
        <v>0</v>
      </c>
      <c r="C54" s="1">
        <f>COUNTIFS(DetailsTable[Tower No.],TowerBasedDetails[[#This Row],[Tower No]],DetailsTable[Recovered Date],"&lt;&gt;")</f>
        <v>0</v>
      </c>
      <c r="D54" s="1">
        <f>COUNTIFS(DetailsTable[Tower No.],TowerBasedDetails[[#This Row],[Tower No]],DetailsTable[Deceased Date],"&lt;&gt;")</f>
        <v>0</v>
      </c>
      <c r="E54" s="1">
        <f>TowerBasedDetails[[#This Row],[Total Cases Reported]]-TowerBasedDetails[[#This Row],[Recovered Cases]]-TowerBasedDetails[[#This Row],[Deceased Cases]]</f>
        <v>0</v>
      </c>
    </row>
    <row r="55" spans="1:5" x14ac:dyDescent="0.25">
      <c r="A55">
        <v>54</v>
      </c>
      <c r="B55" s="1">
        <f>COUNTIFS(DetailsTable[Tower No.],TowerBasedDetails[[#This Row],[Tower No]],DetailsTable[Positive Date],"&lt;&gt;")</f>
        <v>0</v>
      </c>
      <c r="C55" s="1">
        <f>COUNTIFS(DetailsTable[Tower No.],TowerBasedDetails[[#This Row],[Tower No]],DetailsTable[Recovered Date],"&lt;&gt;")</f>
        <v>0</v>
      </c>
      <c r="D55" s="1">
        <f>COUNTIFS(DetailsTable[Tower No.],TowerBasedDetails[[#This Row],[Tower No]],DetailsTable[Deceased Date],"&lt;&gt;")</f>
        <v>0</v>
      </c>
      <c r="E55" s="1">
        <f>TowerBasedDetails[[#This Row],[Total Cases Reported]]-TowerBasedDetails[[#This Row],[Recovered Cases]]-TowerBasedDetails[[#This Row],[Deceased Cases]]</f>
        <v>0</v>
      </c>
    </row>
    <row r="56" spans="1:5" x14ac:dyDescent="0.25">
      <c r="A56">
        <v>55</v>
      </c>
      <c r="B56" s="1">
        <f>COUNTIFS(DetailsTable[Tower No.],TowerBasedDetails[[#This Row],[Tower No]],DetailsTable[Positive Date],"&lt;&gt;")</f>
        <v>0</v>
      </c>
      <c r="C56" s="1">
        <f>COUNTIFS(DetailsTable[Tower No.],TowerBasedDetails[[#This Row],[Tower No]],DetailsTable[Recovered Date],"&lt;&gt;")</f>
        <v>0</v>
      </c>
      <c r="D56" s="1">
        <f>COUNTIFS(DetailsTable[Tower No.],TowerBasedDetails[[#This Row],[Tower No]],DetailsTable[Deceased Date],"&lt;&gt;")</f>
        <v>0</v>
      </c>
      <c r="E56" s="1">
        <f>TowerBasedDetails[[#This Row],[Total Cases Reported]]-TowerBasedDetails[[#This Row],[Recovered Cases]]-TowerBasedDetails[[#This Row],[Deceased Cases]]</f>
        <v>0</v>
      </c>
    </row>
    <row r="57" spans="1:5" x14ac:dyDescent="0.25">
      <c r="A57">
        <v>56</v>
      </c>
      <c r="B57" s="1">
        <f>COUNTIFS(DetailsTable[Tower No.],TowerBasedDetails[[#This Row],[Tower No]],DetailsTable[Positive Date],"&lt;&gt;")</f>
        <v>0</v>
      </c>
      <c r="C57" s="1">
        <f>COUNTIFS(DetailsTable[Tower No.],TowerBasedDetails[[#This Row],[Tower No]],DetailsTable[Recovered Date],"&lt;&gt;")</f>
        <v>0</v>
      </c>
      <c r="D57" s="1">
        <f>COUNTIFS(DetailsTable[Tower No.],TowerBasedDetails[[#This Row],[Tower No]],DetailsTable[Deceased Date],"&lt;&gt;")</f>
        <v>0</v>
      </c>
      <c r="E57" s="1">
        <f>TowerBasedDetails[[#This Row],[Total Cases Reported]]-TowerBasedDetails[[#This Row],[Recovered Cases]]-TowerBasedDetails[[#This Row],[Deceased Cases]]</f>
        <v>0</v>
      </c>
    </row>
    <row r="58" spans="1:5" x14ac:dyDescent="0.25">
      <c r="A58">
        <v>57</v>
      </c>
      <c r="B58" s="1">
        <f>COUNTIFS(DetailsTable[Tower No.],TowerBasedDetails[[#This Row],[Tower No]],DetailsTable[Positive Date],"&lt;&gt;")</f>
        <v>0</v>
      </c>
      <c r="C58" s="1">
        <f>COUNTIFS(DetailsTable[Tower No.],TowerBasedDetails[[#This Row],[Tower No]],DetailsTable[Recovered Date],"&lt;&gt;")</f>
        <v>0</v>
      </c>
      <c r="D58" s="1">
        <f>COUNTIFS(DetailsTable[Tower No.],TowerBasedDetails[[#This Row],[Tower No]],DetailsTable[Deceased Date],"&lt;&gt;")</f>
        <v>0</v>
      </c>
      <c r="E58" s="1">
        <f>TowerBasedDetails[[#This Row],[Total Cases Reported]]-TowerBasedDetails[[#This Row],[Recovered Cases]]-TowerBasedDetails[[#This Row],[Deceased Cases]]</f>
        <v>0</v>
      </c>
    </row>
    <row r="59" spans="1:5" x14ac:dyDescent="0.25">
      <c r="A59">
        <v>58</v>
      </c>
      <c r="B59" s="1">
        <f>COUNTIFS(DetailsTable[Tower No.],TowerBasedDetails[[#This Row],[Tower No]],DetailsTable[Positive Date],"&lt;&gt;")</f>
        <v>0</v>
      </c>
      <c r="C59" s="1">
        <f>COUNTIFS(DetailsTable[Tower No.],TowerBasedDetails[[#This Row],[Tower No]],DetailsTable[Recovered Date],"&lt;&gt;")</f>
        <v>0</v>
      </c>
      <c r="D59" s="1">
        <f>COUNTIFS(DetailsTable[Tower No.],TowerBasedDetails[[#This Row],[Tower No]],DetailsTable[Deceased Date],"&lt;&gt;")</f>
        <v>0</v>
      </c>
      <c r="E59" s="1">
        <f>TowerBasedDetails[[#This Row],[Total Cases Reported]]-TowerBasedDetails[[#This Row],[Recovered Cases]]-TowerBasedDetails[[#This Row],[Deceased Cases]]</f>
        <v>0</v>
      </c>
    </row>
    <row r="60" spans="1:5" x14ac:dyDescent="0.25">
      <c r="A60">
        <v>59</v>
      </c>
      <c r="B60" s="1">
        <f>COUNTIFS(DetailsTable[Tower No.],TowerBasedDetails[[#This Row],[Tower No]],DetailsTable[Positive Date],"&lt;&gt;")</f>
        <v>0</v>
      </c>
      <c r="C60" s="1">
        <f>COUNTIFS(DetailsTable[Tower No.],TowerBasedDetails[[#This Row],[Tower No]],DetailsTable[Recovered Date],"&lt;&gt;")</f>
        <v>0</v>
      </c>
      <c r="D60" s="1">
        <f>COUNTIFS(DetailsTable[Tower No.],TowerBasedDetails[[#This Row],[Tower No]],DetailsTable[Deceased Date],"&lt;&gt;")</f>
        <v>0</v>
      </c>
      <c r="E60" s="1">
        <f>TowerBasedDetails[[#This Row],[Total Cases Reported]]-TowerBasedDetails[[#This Row],[Recovered Cases]]-TowerBasedDetails[[#This Row],[Deceased Cases]]</f>
        <v>0</v>
      </c>
    </row>
    <row r="61" spans="1:5" x14ac:dyDescent="0.25">
      <c r="A61">
        <v>60</v>
      </c>
      <c r="B61" s="1">
        <f>COUNTIFS(DetailsTable[Tower No.],TowerBasedDetails[[#This Row],[Tower No]],DetailsTable[Positive Date],"&lt;&gt;")</f>
        <v>0</v>
      </c>
      <c r="C61" s="1">
        <f>COUNTIFS(DetailsTable[Tower No.],TowerBasedDetails[[#This Row],[Tower No]],DetailsTable[Recovered Date],"&lt;&gt;")</f>
        <v>0</v>
      </c>
      <c r="D61" s="1">
        <f>COUNTIFS(DetailsTable[Tower No.],TowerBasedDetails[[#This Row],[Tower No]],DetailsTable[Deceased Date],"&lt;&gt;")</f>
        <v>0</v>
      </c>
      <c r="E61" s="1">
        <f>TowerBasedDetails[[#This Row],[Total Cases Reported]]-TowerBasedDetails[[#This Row],[Recovered Cases]]-TowerBasedDetails[[#This Row],[Deceased Cases]]</f>
        <v>0</v>
      </c>
    </row>
    <row r="62" spans="1:5" x14ac:dyDescent="0.25">
      <c r="A62">
        <v>61</v>
      </c>
      <c r="B62" s="1">
        <f>COUNTIFS(DetailsTable[Tower No.],TowerBasedDetails[[#This Row],[Tower No]],DetailsTable[Positive Date],"&lt;&gt;")</f>
        <v>0</v>
      </c>
      <c r="C62" s="1">
        <f>COUNTIFS(DetailsTable[Tower No.],TowerBasedDetails[[#This Row],[Tower No]],DetailsTable[Recovered Date],"&lt;&gt;")</f>
        <v>0</v>
      </c>
      <c r="D62" s="1">
        <f>COUNTIFS(DetailsTable[Tower No.],TowerBasedDetails[[#This Row],[Tower No]],DetailsTable[Deceased Date],"&lt;&gt;")</f>
        <v>0</v>
      </c>
      <c r="E62" s="1">
        <f>TowerBasedDetails[[#This Row],[Total Cases Reported]]-TowerBasedDetails[[#This Row],[Recovered Cases]]-TowerBasedDetails[[#This Row],[Deceased Cases]]</f>
        <v>0</v>
      </c>
    </row>
    <row r="63" spans="1:5" x14ac:dyDescent="0.25">
      <c r="A63">
        <v>62</v>
      </c>
      <c r="B63">
        <f>COUNTIFS(DetailsTable[Tower No.],TowerBasedDetails[[#This Row],[Tower No]],DetailsTable[Positive Date],"&lt;&gt;")</f>
        <v>0</v>
      </c>
      <c r="C63">
        <f>COUNTIFS(DetailsTable[Tower No.],TowerBasedDetails[[#This Row],[Tower No]],DetailsTable[Recovered Date],"&lt;&gt;")</f>
        <v>0</v>
      </c>
      <c r="D63">
        <f>COUNTIFS(DetailsTable[Tower No.],TowerBasedDetails[[#This Row],[Tower No]],DetailsTable[Deceased Date],"&lt;&gt;")</f>
        <v>0</v>
      </c>
      <c r="E63" s="1">
        <f>TowerBasedDetails[[#This Row],[Total Cases Reported]]-TowerBasedDetails[[#This Row],[Recovered Cases]]-TowerBasedDetails[[#This Row],[Deceased Cases]]</f>
        <v>0</v>
      </c>
    </row>
    <row r="64" spans="1:5" x14ac:dyDescent="0.25">
      <c r="A64">
        <v>63</v>
      </c>
      <c r="B64" s="24">
        <f>COUNTIFS(DetailsTable[Tower No.],TowerBasedDetails[[#This Row],[Tower No]],DetailsTable[Positive Date],"&lt;&gt;")</f>
        <v>0</v>
      </c>
      <c r="C64">
        <f>COUNTIFS(DetailsTable[Tower No.],TowerBasedDetails[[#This Row],[Tower No]],DetailsTable[Recovered Date],"&lt;&gt;")</f>
        <v>0</v>
      </c>
      <c r="D64">
        <f>COUNTIFS(DetailsTable[Tower No.],TowerBasedDetails[[#This Row],[Tower No]],DetailsTable[Deceased Date],"&lt;&gt;")</f>
        <v>0</v>
      </c>
      <c r="E64" s="1">
        <f>TowerBasedDetails[[#This Row],[Total Cases Reported]]-TowerBasedDetails[[#This Row],[Recovered Cases]]-TowerBasedDetails[[#This Row],[Deceased Cases]]</f>
        <v>0</v>
      </c>
    </row>
    <row r="65" spans="1:5" x14ac:dyDescent="0.25">
      <c r="A65">
        <v>64</v>
      </c>
      <c r="B65" s="24">
        <f>COUNTIFS(DetailsTable[Tower No.],TowerBasedDetails[[#This Row],[Tower No]],DetailsTable[Positive Date],"&lt;&gt;")</f>
        <v>0</v>
      </c>
      <c r="C65">
        <f>COUNTIFS(DetailsTable[Tower No.],TowerBasedDetails[[#This Row],[Tower No]],DetailsTable[Recovered Date],"&lt;&gt;")</f>
        <v>0</v>
      </c>
      <c r="D65">
        <f>COUNTIFS(DetailsTable[Tower No.],TowerBasedDetails[[#This Row],[Tower No]],DetailsTable[Deceased Date],"&lt;&gt;")</f>
        <v>0</v>
      </c>
      <c r="E65" s="1">
        <f>TowerBasedDetails[[#This Row],[Total Cases Reported]]-TowerBasedDetails[[#This Row],[Recovered Cases]]-TowerBasedDetails[[#This Row],[Deceased Cases]]</f>
        <v>0</v>
      </c>
    </row>
    <row r="66" spans="1:5" x14ac:dyDescent="0.25">
      <c r="A66">
        <v>65</v>
      </c>
      <c r="B66" s="24">
        <f>COUNTIFS(DetailsTable[Tower No.],TowerBasedDetails[[#This Row],[Tower No]],DetailsTable[Positive Date],"&lt;&gt;")</f>
        <v>0</v>
      </c>
      <c r="C66">
        <f>COUNTIFS(DetailsTable[Tower No.],TowerBasedDetails[[#This Row],[Tower No]],DetailsTable[Recovered Date],"&lt;&gt;")</f>
        <v>0</v>
      </c>
      <c r="D66">
        <f>COUNTIFS(DetailsTable[Tower No.],TowerBasedDetails[[#This Row],[Tower No]],DetailsTable[Deceased Date],"&lt;&gt;")</f>
        <v>0</v>
      </c>
      <c r="E66" s="1">
        <f>TowerBasedDetails[[#This Row],[Total Cases Reported]]-TowerBasedDetails[[#This Row],[Recovered Cases]]-TowerBasedDetails[[#This Row],[Deceased Cases]]</f>
        <v>0</v>
      </c>
    </row>
    <row r="67" spans="1:5" x14ac:dyDescent="0.25">
      <c r="A67">
        <v>66</v>
      </c>
      <c r="B67" s="24">
        <f>COUNTIFS(DetailsTable[Tower No.],TowerBasedDetails[[#This Row],[Tower No]],DetailsTable[Positive Date],"&lt;&gt;")</f>
        <v>0</v>
      </c>
      <c r="C67">
        <f>COUNTIFS(DetailsTable[Tower No.],TowerBasedDetails[[#This Row],[Tower No]],DetailsTable[Recovered Date],"&lt;&gt;")</f>
        <v>0</v>
      </c>
      <c r="D67">
        <f>COUNTIFS(DetailsTable[Tower No.],TowerBasedDetails[[#This Row],[Tower No]],DetailsTable[Deceased Date],"&lt;&gt;")</f>
        <v>0</v>
      </c>
      <c r="E67" s="1">
        <f>TowerBasedDetails[[#This Row],[Total Cases Reported]]-TowerBasedDetails[[#This Row],[Recovered Cases]]-TowerBasedDetails[[#This Row],[Deceased Cases]]</f>
        <v>0</v>
      </c>
    </row>
    <row r="68" spans="1:5" x14ac:dyDescent="0.25">
      <c r="A68">
        <v>67</v>
      </c>
      <c r="B68" s="24">
        <f>COUNTIFS(DetailsTable[Tower No.],TowerBasedDetails[[#This Row],[Tower No]],DetailsTable[Positive Date],"&lt;&gt;")</f>
        <v>0</v>
      </c>
      <c r="C68">
        <f>COUNTIFS(DetailsTable[Tower No.],TowerBasedDetails[[#This Row],[Tower No]],DetailsTable[Recovered Date],"&lt;&gt;")</f>
        <v>0</v>
      </c>
      <c r="D68">
        <f>COUNTIFS(DetailsTable[Tower No.],TowerBasedDetails[[#This Row],[Tower No]],DetailsTable[Deceased Date],"&lt;&gt;")</f>
        <v>0</v>
      </c>
      <c r="E68" s="1">
        <f>TowerBasedDetails[[#This Row],[Total Cases Reported]]-TowerBasedDetails[[#This Row],[Recovered Cases]]-TowerBasedDetails[[#This Row],[Deceased Cases]]</f>
        <v>0</v>
      </c>
    </row>
    <row r="69" spans="1:5" x14ac:dyDescent="0.25">
      <c r="A69">
        <v>68</v>
      </c>
      <c r="B69" s="1">
        <f>COUNTIFS(DetailsTable[Tower No.],TowerBasedDetails[[#This Row],[Tower No]],DetailsTable[Positive Date],"&lt;&gt;")</f>
        <v>0</v>
      </c>
      <c r="C69" s="1">
        <f>COUNTIFS(DetailsTable[Tower No.],TowerBasedDetails[[#This Row],[Tower No]],DetailsTable[Recovered Date],"&lt;&gt;")</f>
        <v>0</v>
      </c>
      <c r="D69" s="1">
        <f>COUNTIFS(DetailsTable[Tower No.],TowerBasedDetails[[#This Row],[Tower No]],DetailsTable[Deceased Date],"&lt;&gt;")</f>
        <v>0</v>
      </c>
      <c r="E69" s="1">
        <f>TowerBasedDetails[[#This Row],[Total Cases Reported]]-TowerBasedDetails[[#This Row],[Recovered Cases]]-TowerBasedDetails[[#This Row],[Deceased Cases]]</f>
        <v>0</v>
      </c>
    </row>
    <row r="70" spans="1:5" x14ac:dyDescent="0.25">
      <c r="A70">
        <v>69</v>
      </c>
      <c r="B70" s="1">
        <f>COUNTIFS(DetailsTable[Tower No.],TowerBasedDetails[[#This Row],[Tower No]],DetailsTable[Positive Date],"&lt;&gt;")</f>
        <v>0</v>
      </c>
      <c r="C70" s="1">
        <f>COUNTIFS(DetailsTable[Tower No.],TowerBasedDetails[[#This Row],[Tower No]],DetailsTable[Recovered Date],"&lt;&gt;")</f>
        <v>0</v>
      </c>
      <c r="D70" s="1">
        <f>COUNTIFS(DetailsTable[Tower No.],TowerBasedDetails[[#This Row],[Tower No]],DetailsTable[Deceased Date],"&lt;&gt;")</f>
        <v>0</v>
      </c>
      <c r="E70" s="1">
        <f>TowerBasedDetails[[#This Row],[Total Cases Reported]]-TowerBasedDetails[[#This Row],[Recovered Cases]]-TowerBasedDetails[[#This Row],[Deceased Cases]]</f>
        <v>0</v>
      </c>
    </row>
    <row r="71" spans="1:5" x14ac:dyDescent="0.25">
      <c r="A71">
        <v>70</v>
      </c>
      <c r="B71" s="1">
        <f>COUNTIFS(DetailsTable[Tower No.],TowerBasedDetails[[#This Row],[Tower No]],DetailsTable[Positive Date],"&lt;&gt;")</f>
        <v>0</v>
      </c>
      <c r="C71" s="1">
        <f>COUNTIFS(DetailsTable[Tower No.],TowerBasedDetails[[#This Row],[Tower No]],DetailsTable[Recovered Date],"&lt;&gt;")</f>
        <v>0</v>
      </c>
      <c r="D71" s="1">
        <f>COUNTIFS(DetailsTable[Tower No.],TowerBasedDetails[[#This Row],[Tower No]],DetailsTable[Deceased Date],"&lt;&gt;")</f>
        <v>0</v>
      </c>
      <c r="E71" s="1">
        <f>TowerBasedDetails[[#This Row],[Total Cases Reported]]-TowerBasedDetails[[#This Row],[Recovered Cases]]-TowerBasedDetails[[#This Row],[Deceased Cases]]</f>
        <v>0</v>
      </c>
    </row>
    <row r="72" spans="1:5" x14ac:dyDescent="0.25">
      <c r="A72">
        <v>71</v>
      </c>
      <c r="B72" s="1">
        <f>COUNTIFS(DetailsTable[Tower No.],TowerBasedDetails[[#This Row],[Tower No]],DetailsTable[Positive Date],"&lt;&gt;")</f>
        <v>0</v>
      </c>
      <c r="C72" s="1">
        <f>COUNTIFS(DetailsTable[Tower No.],TowerBasedDetails[[#This Row],[Tower No]],DetailsTable[Recovered Date],"&lt;&gt;")</f>
        <v>0</v>
      </c>
      <c r="D72" s="1">
        <f>COUNTIFS(DetailsTable[Tower No.],TowerBasedDetails[[#This Row],[Tower No]],DetailsTable[Deceased Date],"&lt;&gt;")</f>
        <v>0</v>
      </c>
      <c r="E72" s="1">
        <f>TowerBasedDetails[[#This Row],[Total Cases Reported]]-TowerBasedDetails[[#This Row],[Recovered Cases]]-TowerBasedDetails[[#This Row],[Deceased Cases]]</f>
        <v>0</v>
      </c>
    </row>
    <row r="73" spans="1:5" x14ac:dyDescent="0.25">
      <c r="A73">
        <v>72</v>
      </c>
      <c r="B73" s="1">
        <f>COUNTIFS(DetailsTable[Tower No.],TowerBasedDetails[[#This Row],[Tower No]],DetailsTable[Positive Date],"&lt;&gt;")</f>
        <v>0</v>
      </c>
      <c r="C73" s="1">
        <f>COUNTIFS(DetailsTable[Tower No.],TowerBasedDetails[[#This Row],[Tower No]],DetailsTable[Recovered Date],"&lt;&gt;")</f>
        <v>0</v>
      </c>
      <c r="D73" s="1">
        <f>COUNTIFS(DetailsTable[Tower No.],TowerBasedDetails[[#This Row],[Tower No]],DetailsTable[Deceased Date],"&lt;&gt;")</f>
        <v>0</v>
      </c>
      <c r="E73" s="1">
        <f>TowerBasedDetails[[#This Row],[Total Cases Reported]]-TowerBasedDetails[[#This Row],[Recovered Cases]]-TowerBasedDetails[[#This Row],[Deceased Cases]]</f>
        <v>0</v>
      </c>
    </row>
  </sheetData>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DEF4A-21CD-4A67-9CCE-C2579839EC9C}">
  <dimension ref="A1:E6"/>
  <sheetViews>
    <sheetView workbookViewId="0">
      <selection sqref="A1:E6"/>
    </sheetView>
  </sheetViews>
  <sheetFormatPr defaultRowHeight="15" x14ac:dyDescent="0.25"/>
  <cols>
    <col min="1" max="1" width="10.85546875" bestFit="1" customWidth="1"/>
    <col min="2" max="2" width="21.7109375" style="24" customWidth="1"/>
    <col min="3" max="3" width="18" customWidth="1"/>
    <col min="4" max="4" width="17.140625" customWidth="1"/>
  </cols>
  <sheetData>
    <row r="1" spans="1:5" x14ac:dyDescent="0.25">
      <c r="A1" t="s">
        <v>50</v>
      </c>
      <c r="B1" s="24" t="s">
        <v>16</v>
      </c>
      <c r="C1" t="s">
        <v>23</v>
      </c>
      <c r="D1" t="s">
        <v>22</v>
      </c>
      <c r="E1" t="s">
        <v>25</v>
      </c>
    </row>
    <row r="2" spans="1:5" x14ac:dyDescent="0.25">
      <c r="A2">
        <v>0</v>
      </c>
      <c r="B2">
        <f>COUNTIFS(DetailsTable[Floor No.],TowerBasedDetails15[[#This Row],[Floor No]],DetailsTable[Positive Date],"&lt;&gt;")</f>
        <v>0</v>
      </c>
      <c r="C2">
        <f>COUNTIFS(DetailsTable[Floor No.],TowerBasedDetails15[[#This Row],[Floor No]],DetailsTable[Recovered Date],"&lt;&gt;")</f>
        <v>0</v>
      </c>
      <c r="D2">
        <f>COUNTIFS(DetailsTable[Floor No.],TowerBasedDetails15[[#This Row],[Floor No]],DetailsTable[Deceased Date],"&lt;&gt;")</f>
        <v>0</v>
      </c>
      <c r="E2" s="1">
        <f>TowerBasedDetails15[[#This Row],[Total Cases Reported]]-TowerBasedDetails15[[#This Row],[Recovered Cases]]-TowerBasedDetails15[[#This Row],[Deceased Cases]]</f>
        <v>0</v>
      </c>
    </row>
    <row r="3" spans="1:5" x14ac:dyDescent="0.25">
      <c r="A3">
        <v>1</v>
      </c>
      <c r="B3" s="24">
        <f>COUNTIFS(DetailsTable[Floor No.],TowerBasedDetails15[[#This Row],[Floor No]],DetailsTable[Positive Date],"&lt;&gt;")</f>
        <v>1</v>
      </c>
      <c r="C3">
        <f>COUNTIFS(DetailsTable[Floor No.],TowerBasedDetails15[[#This Row],[Floor No]],DetailsTable[Recovered Date],"&lt;&gt;")</f>
        <v>1</v>
      </c>
      <c r="D3">
        <f>COUNTIFS(DetailsTable[Floor No.],TowerBasedDetails15[[#This Row],[Floor No]],DetailsTable[Deceased Date],"&lt;&gt;")</f>
        <v>0</v>
      </c>
      <c r="E3" s="1">
        <f>TowerBasedDetails15[[#This Row],[Total Cases Reported]]-TowerBasedDetails15[[#This Row],[Recovered Cases]]-TowerBasedDetails15[[#This Row],[Deceased Cases]]</f>
        <v>0</v>
      </c>
    </row>
    <row r="4" spans="1:5" x14ac:dyDescent="0.25">
      <c r="A4">
        <v>2</v>
      </c>
      <c r="B4" s="24">
        <f>COUNTIFS(DetailsTable[Floor No.],TowerBasedDetails15[[#This Row],[Floor No]],DetailsTable[Positive Date],"&lt;&gt;")</f>
        <v>0</v>
      </c>
      <c r="C4">
        <f>COUNTIFS(DetailsTable[Floor No.],TowerBasedDetails15[[#This Row],[Floor No]],DetailsTable[Recovered Date],"&lt;&gt;")</f>
        <v>0</v>
      </c>
      <c r="D4">
        <f>COUNTIFS(DetailsTable[Floor No.],TowerBasedDetails15[[#This Row],[Floor No]],DetailsTable[Deceased Date],"&lt;&gt;")</f>
        <v>0</v>
      </c>
      <c r="E4" s="1">
        <f>TowerBasedDetails15[[#This Row],[Total Cases Reported]]-TowerBasedDetails15[[#This Row],[Recovered Cases]]-TowerBasedDetails15[[#This Row],[Deceased Cases]]</f>
        <v>0</v>
      </c>
    </row>
    <row r="5" spans="1:5" x14ac:dyDescent="0.25">
      <c r="A5">
        <v>3</v>
      </c>
      <c r="B5" s="24">
        <f>COUNTIFS(DetailsTable[Floor No.],TowerBasedDetails15[[#This Row],[Floor No]],DetailsTable[Positive Date],"&lt;&gt;")</f>
        <v>0</v>
      </c>
      <c r="C5">
        <f>COUNTIFS(DetailsTable[Floor No.],TowerBasedDetails15[[#This Row],[Floor No]],DetailsTable[Recovered Date],"&lt;&gt;")</f>
        <v>0</v>
      </c>
      <c r="D5">
        <f>COUNTIFS(DetailsTable[Floor No.],TowerBasedDetails15[[#This Row],[Floor No]],DetailsTable[Deceased Date],"&lt;&gt;")</f>
        <v>0</v>
      </c>
      <c r="E5" s="1">
        <f>TowerBasedDetails15[[#This Row],[Total Cases Reported]]-TowerBasedDetails15[[#This Row],[Recovered Cases]]-TowerBasedDetails15[[#This Row],[Deceased Cases]]</f>
        <v>0</v>
      </c>
    </row>
    <row r="6" spans="1:5" x14ac:dyDescent="0.25">
      <c r="A6">
        <v>4</v>
      </c>
      <c r="B6" s="24">
        <f>COUNTIFS(DetailsTable[Floor No.],TowerBasedDetails15[[#This Row],[Floor No]],DetailsTable[Positive Date],"&lt;&gt;")</f>
        <v>0</v>
      </c>
      <c r="C6">
        <f>COUNTIFS(DetailsTable[Floor No.],TowerBasedDetails15[[#This Row],[Floor No]],DetailsTable[Recovered Date],"&lt;&gt;")</f>
        <v>0</v>
      </c>
      <c r="D6">
        <f>COUNTIFS(DetailsTable[Floor No.],TowerBasedDetails15[[#This Row],[Floor No]],DetailsTable[Deceased Date],"&lt;&gt;")</f>
        <v>0</v>
      </c>
      <c r="E6" s="1">
        <f>TowerBasedDetails15[[#This Row],[Total Cases Reported]]-TowerBasedDetails15[[#This Row],[Recovered Cases]]-TowerBasedDetails15[[#This Row],[Deceased Cases]]</f>
        <v>0</v>
      </c>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86355-76D5-49E7-B30A-AC1C5B2D5036}">
  <dimension ref="A1:M37"/>
  <sheetViews>
    <sheetView workbookViewId="0">
      <selection activeCell="I4" sqref="I4"/>
    </sheetView>
  </sheetViews>
  <sheetFormatPr defaultRowHeight="15" x14ac:dyDescent="0.25"/>
  <cols>
    <col min="1" max="1" width="9.28515625" bestFit="1" customWidth="1"/>
    <col min="2" max="2" width="7.28515625" bestFit="1" customWidth="1"/>
    <col min="3" max="3" width="14" bestFit="1" customWidth="1"/>
    <col min="4" max="4" width="22.140625" bestFit="1" customWidth="1"/>
    <col min="5" max="5" width="18.28515625" bestFit="1" customWidth="1"/>
    <col min="6" max="6" width="17.42578125" bestFit="1" customWidth="1"/>
    <col min="7" max="7" width="14.28515625" bestFit="1" customWidth="1"/>
    <col min="10" max="10" width="21.7109375" customWidth="1"/>
    <col min="11" max="11" width="18" customWidth="1"/>
    <col min="12" max="12" width="17.140625" customWidth="1"/>
    <col min="13" max="13" width="14.140625" customWidth="1"/>
  </cols>
  <sheetData>
    <row r="1" spans="1:13" x14ac:dyDescent="0.25">
      <c r="A1" s="24" t="s">
        <v>12</v>
      </c>
      <c r="B1" s="24" t="s">
        <v>11</v>
      </c>
      <c r="C1" s="24" t="s">
        <v>28</v>
      </c>
      <c r="D1" s="24" t="s">
        <v>16</v>
      </c>
      <c r="E1" t="s">
        <v>23</v>
      </c>
      <c r="F1" t="s">
        <v>22</v>
      </c>
      <c r="G1" t="s">
        <v>25</v>
      </c>
      <c r="I1" s="35" t="s">
        <v>11</v>
      </c>
      <c r="J1" s="36" t="s">
        <v>16</v>
      </c>
      <c r="K1" s="37" t="s">
        <v>23</v>
      </c>
      <c r="L1" s="37" t="s">
        <v>22</v>
      </c>
      <c r="M1" s="38" t="s">
        <v>25</v>
      </c>
    </row>
    <row r="2" spans="1:13" x14ac:dyDescent="0.25">
      <c r="A2" s="1" t="s">
        <v>29</v>
      </c>
      <c r="B2" s="1">
        <v>2020</v>
      </c>
      <c r="C2" s="1" t="str">
        <f>_xlfn.CONCAT(MonthYearBasedDetails[[#This Row],[Month]],"-",MonthYearBasedDetails[[#This Row],[Year]])</f>
        <v>Jan-2020</v>
      </c>
      <c r="D2">
        <f>COUNTIFS(DetailsTable[Month-Year],MonthYearBasedDetails[[#This Row],[Month-Year]],DetailsTable[Positive Date],"&lt;&gt;")</f>
        <v>0</v>
      </c>
      <c r="E2">
        <f>COUNTIFS(DetailsTable[Month-Year],MonthYearBasedDetails[[#This Row],[Month-Year]],DetailsTable[Recovered Date],"&lt;&gt;")</f>
        <v>0</v>
      </c>
      <c r="F2">
        <f>COUNTIFS(DetailsTable[Month-Year],MonthYearBasedDetails[[#This Row],[Month-Year]],DetailsTable[Deceased Date],"&lt;&gt;")</f>
        <v>0</v>
      </c>
      <c r="G2" s="1">
        <f>MonthYearBasedDetails[[#This Row],[Total Cases Reported]]-MonthYearBasedDetails[[#This Row],[Recovered Cases]]-MonthYearBasedDetails[[#This Row],[Deceased Cases]]</f>
        <v>0</v>
      </c>
      <c r="I2">
        <v>2020</v>
      </c>
      <c r="J2">
        <f>COUNTIFS(DetailsTable[Year],YearBasedDetailsTable[[#This Row],[Year]],DetailsTable[Positive Date],"&lt;&gt;")</f>
        <v>1</v>
      </c>
      <c r="K2">
        <f>COUNTIFS(DetailsTable[Year],YearBasedDetailsTable[[#This Row],[Year]],DetailsTable[Recovered Date],"&lt;&gt;")</f>
        <v>1</v>
      </c>
      <c r="L2">
        <f>COUNTIFS(DetailsTable[Year],YearBasedDetailsTable[[#This Row],[Year]],DetailsTable[Deceased Date],"&lt;&gt;")</f>
        <v>0</v>
      </c>
      <c r="M2" s="1">
        <f>MonthYearBasedDetails[[#This Row],[Total Cases Reported]]-MonthYearBasedDetails[[#This Row],[Recovered Cases]]-MonthYearBasedDetails[[#This Row],[Deceased Cases]]</f>
        <v>0</v>
      </c>
    </row>
    <row r="3" spans="1:13" x14ac:dyDescent="0.25">
      <c r="A3" s="1" t="s">
        <v>30</v>
      </c>
      <c r="B3" s="1">
        <f>IF(MonthYearBasedDetails[[#This Row],[Month]]="Jan",B2+1,B2)</f>
        <v>2020</v>
      </c>
      <c r="C3" s="1" t="str">
        <f>_xlfn.CONCAT(MonthYearBasedDetails[[#This Row],[Month]],"-",MonthYearBasedDetails[[#This Row],[Year]])</f>
        <v>Feb-2020</v>
      </c>
      <c r="D3" s="24">
        <f>COUNTIFS(DetailsTable[Month-Year],MonthYearBasedDetails[[#This Row],[Month-Year]],DetailsTable[Positive Date],"&lt;&gt;")</f>
        <v>0</v>
      </c>
      <c r="E3">
        <f>COUNTIFS(DetailsTable[Month-Year],MonthYearBasedDetails[[#This Row],[Month-Year]],DetailsTable[Recovered Date],"&lt;&gt;")</f>
        <v>0</v>
      </c>
      <c r="F3">
        <f>COUNTIFS(DetailsTable[Month-Year],MonthYearBasedDetails[[#This Row],[Month-Year]],DetailsTable[Deceased Date],"&lt;&gt;")</f>
        <v>0</v>
      </c>
      <c r="G3" s="1">
        <f>MonthYearBasedDetails[[#This Row],[Total Cases Reported]]-MonthYearBasedDetails[[#This Row],[Recovered Cases]]-MonthYearBasedDetails[[#This Row],[Deceased Cases]]</f>
        <v>0</v>
      </c>
      <c r="I3">
        <v>2021</v>
      </c>
      <c r="J3">
        <f>COUNTIFS(DetailsTable[Year],YearBasedDetailsTable[[#This Row],[Year]],DetailsTable[Positive Date],"&lt;&gt;")</f>
        <v>0</v>
      </c>
      <c r="K3">
        <f>COUNTIFS(DetailsTable[Year],YearBasedDetailsTable[[#This Row],[Year]],DetailsTable[Recovered Date],"&lt;&gt;")</f>
        <v>0</v>
      </c>
      <c r="L3">
        <f>COUNTIFS(DetailsTable[Year],YearBasedDetailsTable[[#This Row],[Year]],DetailsTable[Deceased Date],"&lt;&gt;")</f>
        <v>0</v>
      </c>
      <c r="M3">
        <f>MonthYearBasedDetails[[#This Row],[Total Cases Reported]]-MonthYearBasedDetails[[#This Row],[Recovered Cases]]-MonthYearBasedDetails[[#This Row],[Deceased Cases]]</f>
        <v>0</v>
      </c>
    </row>
    <row r="4" spans="1:13" x14ac:dyDescent="0.25">
      <c r="A4" s="1" t="s">
        <v>31</v>
      </c>
      <c r="B4" s="1">
        <f>IF(MonthYearBasedDetails[[#This Row],[Month]]="Jan",B3+1,B3)</f>
        <v>2020</v>
      </c>
      <c r="C4" s="1" t="str">
        <f>_xlfn.CONCAT(MonthYearBasedDetails[[#This Row],[Month]],"-",MonthYearBasedDetails[[#This Row],[Year]])</f>
        <v>Mar-2020</v>
      </c>
      <c r="D4" s="24">
        <f>COUNTIFS(DetailsTable[Month-Year],MonthYearBasedDetails[[#This Row],[Month-Year]],DetailsTable[Positive Date],"&lt;&gt;")</f>
        <v>0</v>
      </c>
      <c r="E4">
        <f>COUNTIFS(DetailsTable[Month-Year],MonthYearBasedDetails[[#This Row],[Month-Year]],DetailsTable[Recovered Date],"&lt;&gt;")</f>
        <v>0</v>
      </c>
      <c r="F4">
        <f>COUNTIFS(DetailsTable[Month-Year],MonthYearBasedDetails[[#This Row],[Month-Year]],DetailsTable[Deceased Date],"&lt;&gt;")</f>
        <v>0</v>
      </c>
      <c r="G4" s="1">
        <f>MonthYearBasedDetails[[#This Row],[Total Cases Reported]]-MonthYearBasedDetails[[#This Row],[Recovered Cases]]-MonthYearBasedDetails[[#This Row],[Deceased Cases]]</f>
        <v>0</v>
      </c>
      <c r="I4">
        <v>2022</v>
      </c>
      <c r="J4" s="1">
        <f>COUNTIFS(DetailsTable[Year],YearBasedDetailsTable[[#This Row],[Year]],DetailsTable[Positive Date],"&lt;&gt;")</f>
        <v>0</v>
      </c>
      <c r="K4" s="1">
        <f>COUNTIFS(DetailsTable[Year],YearBasedDetailsTable[[#This Row],[Year]],DetailsTable[Recovered Date],"&lt;&gt;")</f>
        <v>0</v>
      </c>
      <c r="L4" s="1">
        <f>COUNTIFS(DetailsTable[Year],YearBasedDetailsTable[[#This Row],[Year]],DetailsTable[Deceased Date],"&lt;&gt;")</f>
        <v>0</v>
      </c>
      <c r="M4" s="1">
        <f>MonthYearBasedDetails[[#This Row],[Total Cases Reported]]-MonthYearBasedDetails[[#This Row],[Recovered Cases]]-MonthYearBasedDetails[[#This Row],[Deceased Cases]]</f>
        <v>0</v>
      </c>
    </row>
    <row r="5" spans="1:13" x14ac:dyDescent="0.25">
      <c r="A5" s="1" t="s">
        <v>32</v>
      </c>
      <c r="B5" s="1">
        <f>IF(MonthYearBasedDetails[[#This Row],[Month]]="Jan",B4+1,B4)</f>
        <v>2020</v>
      </c>
      <c r="C5" s="1" t="str">
        <f>_xlfn.CONCAT(MonthYearBasedDetails[[#This Row],[Month]],"-",MonthYearBasedDetails[[#This Row],[Year]])</f>
        <v>Apr-2020</v>
      </c>
      <c r="D5" s="24">
        <f>COUNTIFS(DetailsTable[Month-Year],MonthYearBasedDetails[[#This Row],[Month-Year]],DetailsTable[Positive Date],"&lt;&gt;")</f>
        <v>0</v>
      </c>
      <c r="E5">
        <f>COUNTIFS(DetailsTable[Month-Year],MonthYearBasedDetails[[#This Row],[Month-Year]],DetailsTable[Recovered Date],"&lt;&gt;")</f>
        <v>0</v>
      </c>
      <c r="F5">
        <f>COUNTIFS(DetailsTable[Month-Year],MonthYearBasedDetails[[#This Row],[Month-Year]],DetailsTable[Deceased Date],"&lt;&gt;")</f>
        <v>0</v>
      </c>
      <c r="G5" s="1">
        <f>MonthYearBasedDetails[[#This Row],[Total Cases Reported]]-MonthYearBasedDetails[[#This Row],[Recovered Cases]]-MonthYearBasedDetails[[#This Row],[Deceased Cases]]</f>
        <v>0</v>
      </c>
    </row>
    <row r="6" spans="1:13" x14ac:dyDescent="0.25">
      <c r="A6" s="1" t="s">
        <v>33</v>
      </c>
      <c r="B6" s="1">
        <f>IF(MonthYearBasedDetails[[#This Row],[Month]]="Jan",B5+1,B5)</f>
        <v>2020</v>
      </c>
      <c r="C6" s="1" t="str">
        <f>_xlfn.CONCAT(MonthYearBasedDetails[[#This Row],[Month]],"-",MonthYearBasedDetails[[#This Row],[Year]])</f>
        <v>May-2020</v>
      </c>
      <c r="D6" s="24">
        <f>COUNTIFS(DetailsTable[Month-Year],MonthYearBasedDetails[[#This Row],[Month-Year]],DetailsTable[Positive Date],"&lt;&gt;")</f>
        <v>0</v>
      </c>
      <c r="E6">
        <f>COUNTIFS(DetailsTable[Month-Year],MonthYearBasedDetails[[#This Row],[Month-Year]],DetailsTable[Recovered Date],"&lt;&gt;")</f>
        <v>0</v>
      </c>
      <c r="F6">
        <f>COUNTIFS(DetailsTable[Month-Year],MonthYearBasedDetails[[#This Row],[Month-Year]],DetailsTable[Deceased Date],"&lt;&gt;")</f>
        <v>0</v>
      </c>
      <c r="G6" s="1">
        <f>MonthYearBasedDetails[[#This Row],[Total Cases Reported]]-MonthYearBasedDetails[[#This Row],[Recovered Cases]]-MonthYearBasedDetails[[#This Row],[Deceased Cases]]</f>
        <v>0</v>
      </c>
    </row>
    <row r="7" spans="1:13" x14ac:dyDescent="0.25">
      <c r="A7" s="1" t="s">
        <v>34</v>
      </c>
      <c r="B7" s="1">
        <f>IF(MonthYearBasedDetails[[#This Row],[Month]]="Jan",B6+1,B6)</f>
        <v>2020</v>
      </c>
      <c r="C7" s="1" t="str">
        <f>_xlfn.CONCAT(MonthYearBasedDetails[[#This Row],[Month]],"-",MonthYearBasedDetails[[#This Row],[Year]])</f>
        <v>Jun-2020</v>
      </c>
      <c r="D7" s="24">
        <f>COUNTIFS(DetailsTable[Month-Year],MonthYearBasedDetails[[#This Row],[Month-Year]],DetailsTable[Positive Date],"&lt;&gt;")</f>
        <v>0</v>
      </c>
      <c r="E7">
        <f>COUNTIFS(DetailsTable[Month-Year],MonthYearBasedDetails[[#This Row],[Month-Year]],DetailsTable[Recovered Date],"&lt;&gt;")</f>
        <v>0</v>
      </c>
      <c r="F7">
        <f>COUNTIFS(DetailsTable[Month-Year],MonthYearBasedDetails[[#This Row],[Month-Year]],DetailsTable[Deceased Date],"&lt;&gt;")</f>
        <v>0</v>
      </c>
      <c r="G7" s="1">
        <f>MonthYearBasedDetails[[#This Row],[Total Cases Reported]]-MonthYearBasedDetails[[#This Row],[Recovered Cases]]-MonthYearBasedDetails[[#This Row],[Deceased Cases]]</f>
        <v>0</v>
      </c>
    </row>
    <row r="8" spans="1:13" x14ac:dyDescent="0.25">
      <c r="A8" s="1" t="s">
        <v>35</v>
      </c>
      <c r="B8" s="1">
        <f>IF(MonthYearBasedDetails[[#This Row],[Month]]="Jan",B7+1,B7)</f>
        <v>2020</v>
      </c>
      <c r="C8" s="1" t="str">
        <f>_xlfn.CONCAT(MonthYearBasedDetails[[#This Row],[Month]],"-",MonthYearBasedDetails[[#This Row],[Year]])</f>
        <v>Jul-2020</v>
      </c>
      <c r="D8" s="1">
        <f>COUNTIFS(DetailsTable[Month-Year],MonthYearBasedDetails[[#This Row],[Month-Year]],DetailsTable[Positive Date],"&lt;&gt;")</f>
        <v>0</v>
      </c>
      <c r="E8" s="1">
        <f>COUNTIFS(DetailsTable[Month-Year],MonthYearBasedDetails[[#This Row],[Month-Year]],DetailsTable[Recovered Date],"&lt;&gt;")</f>
        <v>0</v>
      </c>
      <c r="F8" s="1">
        <f>COUNTIFS(DetailsTable[Month-Year],MonthYearBasedDetails[[#This Row],[Month-Year]],DetailsTable[Deceased Date],"&lt;&gt;")</f>
        <v>0</v>
      </c>
      <c r="G8" s="1">
        <f>MonthYearBasedDetails[[#This Row],[Total Cases Reported]]-MonthYearBasedDetails[[#This Row],[Recovered Cases]]-MonthYearBasedDetails[[#This Row],[Deceased Cases]]</f>
        <v>0</v>
      </c>
    </row>
    <row r="9" spans="1:13" x14ac:dyDescent="0.25">
      <c r="A9" s="1" t="s">
        <v>36</v>
      </c>
      <c r="B9" s="1">
        <f>IF(MonthYearBasedDetails[[#This Row],[Month]]="Jan",B8+1,B8)</f>
        <v>2020</v>
      </c>
      <c r="C9" s="1" t="str">
        <f>_xlfn.CONCAT(MonthYearBasedDetails[[#This Row],[Month]],"-",MonthYearBasedDetails[[#This Row],[Year]])</f>
        <v>Aug-2020</v>
      </c>
      <c r="D9" s="1">
        <f>COUNTIFS(DetailsTable[Month-Year],MonthYearBasedDetails[[#This Row],[Month-Year]],DetailsTable[Positive Date],"&lt;&gt;")</f>
        <v>0</v>
      </c>
      <c r="E9" s="1">
        <f>COUNTIFS(DetailsTable[Month-Year],MonthYearBasedDetails[[#This Row],[Month-Year]],DetailsTable[Recovered Date],"&lt;&gt;")</f>
        <v>0</v>
      </c>
      <c r="F9" s="1">
        <f>COUNTIFS(DetailsTable[Month-Year],MonthYearBasedDetails[[#This Row],[Month-Year]],DetailsTable[Deceased Date],"&lt;&gt;")</f>
        <v>0</v>
      </c>
      <c r="G9" s="1">
        <f>MonthYearBasedDetails[[#This Row],[Total Cases Reported]]-MonthYearBasedDetails[[#This Row],[Recovered Cases]]-MonthYearBasedDetails[[#This Row],[Deceased Cases]]</f>
        <v>0</v>
      </c>
    </row>
    <row r="10" spans="1:13" x14ac:dyDescent="0.25">
      <c r="A10" s="1" t="s">
        <v>37</v>
      </c>
      <c r="B10" s="1">
        <f>IF(MonthYearBasedDetails[[#This Row],[Month]]="Jan",B9+1,B9)</f>
        <v>2020</v>
      </c>
      <c r="C10" s="1" t="str">
        <f>_xlfn.CONCAT(MonthYearBasedDetails[[#This Row],[Month]],"-",MonthYearBasedDetails[[#This Row],[Year]])</f>
        <v>Sep-2020</v>
      </c>
      <c r="D10" s="1">
        <f>COUNTIFS(DetailsTable[Month-Year],MonthYearBasedDetails[[#This Row],[Month-Year]],DetailsTable[Positive Date],"&lt;&gt;")</f>
        <v>0</v>
      </c>
      <c r="E10" s="1">
        <f>COUNTIFS(DetailsTable[Month-Year],MonthYearBasedDetails[[#This Row],[Month-Year]],DetailsTable[Recovered Date],"&lt;&gt;")</f>
        <v>0</v>
      </c>
      <c r="F10" s="1">
        <f>COUNTIFS(DetailsTable[Month-Year],MonthYearBasedDetails[[#This Row],[Month-Year]],DetailsTable[Deceased Date],"&lt;&gt;")</f>
        <v>0</v>
      </c>
      <c r="G10" s="1">
        <f>MonthYearBasedDetails[[#This Row],[Total Cases Reported]]-MonthYearBasedDetails[[#This Row],[Recovered Cases]]-MonthYearBasedDetails[[#This Row],[Deceased Cases]]</f>
        <v>0</v>
      </c>
    </row>
    <row r="11" spans="1:13" x14ac:dyDescent="0.25">
      <c r="A11" s="1" t="s">
        <v>38</v>
      </c>
      <c r="B11" s="1">
        <f>IF(MonthYearBasedDetails[[#This Row],[Month]]="Jan",B10+1,B10)</f>
        <v>2020</v>
      </c>
      <c r="C11" s="1" t="str">
        <f>_xlfn.CONCAT(MonthYearBasedDetails[[#This Row],[Month]],"-",MonthYearBasedDetails[[#This Row],[Year]])</f>
        <v>Oct-2020</v>
      </c>
      <c r="D11" s="1">
        <f>COUNTIFS(DetailsTable[Month-Year],MonthYearBasedDetails[[#This Row],[Month-Year]],DetailsTable[Positive Date],"&lt;&gt;")</f>
        <v>1</v>
      </c>
      <c r="E11" s="1">
        <f>COUNTIFS(DetailsTable[Month-Year],MonthYearBasedDetails[[#This Row],[Month-Year]],DetailsTable[Recovered Date],"&lt;&gt;")</f>
        <v>1</v>
      </c>
      <c r="F11" s="1">
        <f>COUNTIFS(DetailsTable[Month-Year],MonthYearBasedDetails[[#This Row],[Month-Year]],DetailsTable[Deceased Date],"&lt;&gt;")</f>
        <v>0</v>
      </c>
      <c r="G11" s="1">
        <f>MonthYearBasedDetails[[#This Row],[Total Cases Reported]]-MonthYearBasedDetails[[#This Row],[Recovered Cases]]-MonthYearBasedDetails[[#This Row],[Deceased Cases]]</f>
        <v>0</v>
      </c>
    </row>
    <row r="12" spans="1:13" x14ac:dyDescent="0.25">
      <c r="A12" s="1" t="s">
        <v>39</v>
      </c>
      <c r="B12" s="1">
        <f>IF(MonthYearBasedDetails[[#This Row],[Month]]="Jan",B11+1,B11)</f>
        <v>2020</v>
      </c>
      <c r="C12" s="1" t="str">
        <f>_xlfn.CONCAT(MonthYearBasedDetails[[#This Row],[Month]],"-",MonthYearBasedDetails[[#This Row],[Year]])</f>
        <v>Nov-2020</v>
      </c>
      <c r="D12" s="1">
        <f>COUNTIFS(DetailsTable[Month-Year],MonthYearBasedDetails[[#This Row],[Month-Year]],DetailsTable[Positive Date],"&lt;&gt;")</f>
        <v>0</v>
      </c>
      <c r="E12" s="1">
        <f>COUNTIFS(DetailsTable[Month-Year],MonthYearBasedDetails[[#This Row],[Month-Year]],DetailsTable[Recovered Date],"&lt;&gt;")</f>
        <v>0</v>
      </c>
      <c r="F12" s="1">
        <f>COUNTIFS(DetailsTable[Month-Year],MonthYearBasedDetails[[#This Row],[Month-Year]],DetailsTable[Deceased Date],"&lt;&gt;")</f>
        <v>0</v>
      </c>
      <c r="G12" s="1">
        <f>MonthYearBasedDetails[[#This Row],[Total Cases Reported]]-MonthYearBasedDetails[[#This Row],[Recovered Cases]]-MonthYearBasedDetails[[#This Row],[Deceased Cases]]</f>
        <v>0</v>
      </c>
    </row>
    <row r="13" spans="1:13" x14ac:dyDescent="0.25">
      <c r="A13" s="1" t="s">
        <v>40</v>
      </c>
      <c r="B13" s="1">
        <f>IF(MonthYearBasedDetails[[#This Row],[Month]]="Jan",B12+1,B12)</f>
        <v>2020</v>
      </c>
      <c r="C13" s="1" t="str">
        <f>_xlfn.CONCAT(MonthYearBasedDetails[[#This Row],[Month]],"-",MonthYearBasedDetails[[#This Row],[Year]])</f>
        <v>Dec-2020</v>
      </c>
      <c r="D13" s="1">
        <f>COUNTIFS(DetailsTable[Month-Year],MonthYearBasedDetails[[#This Row],[Month-Year]],DetailsTable[Positive Date],"&lt;&gt;")</f>
        <v>0</v>
      </c>
      <c r="E13" s="1">
        <f>COUNTIFS(DetailsTable[Month-Year],MonthYearBasedDetails[[#This Row],[Month-Year]],DetailsTable[Recovered Date],"&lt;&gt;")</f>
        <v>0</v>
      </c>
      <c r="F13" s="1">
        <f>COUNTIFS(DetailsTable[Month-Year],MonthYearBasedDetails[[#This Row],[Month-Year]],DetailsTable[Deceased Date],"&lt;&gt;")</f>
        <v>0</v>
      </c>
      <c r="G13" s="1">
        <f>MonthYearBasedDetails[[#This Row],[Total Cases Reported]]-MonthYearBasedDetails[[#This Row],[Recovered Cases]]-MonthYearBasedDetails[[#This Row],[Deceased Cases]]</f>
        <v>0</v>
      </c>
    </row>
    <row r="14" spans="1:13" x14ac:dyDescent="0.25">
      <c r="A14" s="1" t="s">
        <v>29</v>
      </c>
      <c r="B14" s="1">
        <f>IF(MonthYearBasedDetails[[#This Row],[Month]]="Jan",B13+1,B13)</f>
        <v>2021</v>
      </c>
      <c r="C14" s="1" t="str">
        <f>_xlfn.CONCAT(MonthYearBasedDetails[[#This Row],[Month]],"-",MonthYearBasedDetails[[#This Row],[Year]])</f>
        <v>Jan-2021</v>
      </c>
      <c r="D14" s="1">
        <f>COUNTIFS(DetailsTable[Month-Year],MonthYearBasedDetails[[#This Row],[Month-Year]],DetailsTable[Positive Date],"&lt;&gt;")</f>
        <v>0</v>
      </c>
      <c r="E14" s="1">
        <f>COUNTIFS(DetailsTable[Month-Year],MonthYearBasedDetails[[#This Row],[Month-Year]],DetailsTable[Recovered Date],"&lt;&gt;")</f>
        <v>0</v>
      </c>
      <c r="F14" s="1">
        <f>COUNTIFS(DetailsTable[Month-Year],MonthYearBasedDetails[[#This Row],[Month-Year]],DetailsTable[Deceased Date],"&lt;&gt;")</f>
        <v>0</v>
      </c>
      <c r="G14" s="1">
        <f>MonthYearBasedDetails[[#This Row],[Total Cases Reported]]-MonthYearBasedDetails[[#This Row],[Recovered Cases]]-MonthYearBasedDetails[[#This Row],[Deceased Cases]]</f>
        <v>0</v>
      </c>
    </row>
    <row r="15" spans="1:13" x14ac:dyDescent="0.25">
      <c r="A15" s="1" t="s">
        <v>30</v>
      </c>
      <c r="B15" s="1">
        <f>IF(MonthYearBasedDetails[[#This Row],[Month]]="Jan",B14+1,B14)</f>
        <v>2021</v>
      </c>
      <c r="C15" s="1" t="str">
        <f>_xlfn.CONCAT(MonthYearBasedDetails[[#This Row],[Month]],"-",MonthYearBasedDetails[[#This Row],[Year]])</f>
        <v>Feb-2021</v>
      </c>
      <c r="D15" s="1">
        <f>COUNTIFS(DetailsTable[Month-Year],MonthYearBasedDetails[[#This Row],[Month-Year]],DetailsTable[Positive Date],"&lt;&gt;")</f>
        <v>0</v>
      </c>
      <c r="E15" s="1">
        <f>COUNTIFS(DetailsTable[Month-Year],MonthYearBasedDetails[[#This Row],[Month-Year]],DetailsTable[Recovered Date],"&lt;&gt;")</f>
        <v>0</v>
      </c>
      <c r="F15" s="1">
        <f>COUNTIFS(DetailsTable[Month-Year],MonthYearBasedDetails[[#This Row],[Month-Year]],DetailsTable[Deceased Date],"&lt;&gt;")</f>
        <v>0</v>
      </c>
      <c r="G15" s="1">
        <f>MonthYearBasedDetails[[#This Row],[Total Cases Reported]]-MonthYearBasedDetails[[#This Row],[Recovered Cases]]-MonthYearBasedDetails[[#This Row],[Deceased Cases]]</f>
        <v>0</v>
      </c>
    </row>
    <row r="16" spans="1:13" x14ac:dyDescent="0.25">
      <c r="A16" s="1" t="s">
        <v>31</v>
      </c>
      <c r="B16" s="1">
        <f>IF(MonthYearBasedDetails[[#This Row],[Month]]="Jan",B15+1,B15)</f>
        <v>2021</v>
      </c>
      <c r="C16" s="1" t="str">
        <f>_xlfn.CONCAT(MonthYearBasedDetails[[#This Row],[Month]],"-",MonthYearBasedDetails[[#This Row],[Year]])</f>
        <v>Mar-2021</v>
      </c>
      <c r="D16" s="1">
        <f>COUNTIFS(DetailsTable[Month-Year],MonthYearBasedDetails[[#This Row],[Month-Year]],DetailsTable[Positive Date],"&lt;&gt;")</f>
        <v>0</v>
      </c>
      <c r="E16" s="1">
        <f>COUNTIFS(DetailsTable[Month-Year],MonthYearBasedDetails[[#This Row],[Month-Year]],DetailsTable[Recovered Date],"&lt;&gt;")</f>
        <v>0</v>
      </c>
      <c r="F16" s="1">
        <f>COUNTIFS(DetailsTable[Month-Year],MonthYearBasedDetails[[#This Row],[Month-Year]],DetailsTable[Deceased Date],"&lt;&gt;")</f>
        <v>0</v>
      </c>
      <c r="G16" s="1">
        <f>MonthYearBasedDetails[[#This Row],[Total Cases Reported]]-MonthYearBasedDetails[[#This Row],[Recovered Cases]]-MonthYearBasedDetails[[#This Row],[Deceased Cases]]</f>
        <v>0</v>
      </c>
    </row>
    <row r="17" spans="1:7" x14ac:dyDescent="0.25">
      <c r="A17" s="1" t="s">
        <v>32</v>
      </c>
      <c r="B17" s="1">
        <f>IF(MonthYearBasedDetails[[#This Row],[Month]]="Jan",B16+1,B16)</f>
        <v>2021</v>
      </c>
      <c r="C17" s="1" t="str">
        <f>_xlfn.CONCAT(MonthYearBasedDetails[[#This Row],[Month]],"-",MonthYearBasedDetails[[#This Row],[Year]])</f>
        <v>Apr-2021</v>
      </c>
      <c r="D17" s="1">
        <f>COUNTIFS(DetailsTable[Month-Year],MonthYearBasedDetails[[#This Row],[Month-Year]],DetailsTable[Positive Date],"&lt;&gt;")</f>
        <v>0</v>
      </c>
      <c r="E17" s="1">
        <f>COUNTIFS(DetailsTable[Month-Year],MonthYearBasedDetails[[#This Row],[Month-Year]],DetailsTable[Recovered Date],"&lt;&gt;")</f>
        <v>0</v>
      </c>
      <c r="F17" s="1">
        <f>COUNTIFS(DetailsTable[Month-Year],MonthYearBasedDetails[[#This Row],[Month-Year]],DetailsTable[Deceased Date],"&lt;&gt;")</f>
        <v>0</v>
      </c>
      <c r="G17" s="1">
        <f>MonthYearBasedDetails[[#This Row],[Total Cases Reported]]-MonthYearBasedDetails[[#This Row],[Recovered Cases]]-MonthYearBasedDetails[[#This Row],[Deceased Cases]]</f>
        <v>0</v>
      </c>
    </row>
    <row r="18" spans="1:7" x14ac:dyDescent="0.25">
      <c r="A18" s="1" t="s">
        <v>33</v>
      </c>
      <c r="B18" s="1">
        <f>IF(MonthYearBasedDetails[[#This Row],[Month]]="Jan",B17+1,B17)</f>
        <v>2021</v>
      </c>
      <c r="C18" s="1" t="str">
        <f>_xlfn.CONCAT(MonthYearBasedDetails[[#This Row],[Month]],"-",MonthYearBasedDetails[[#This Row],[Year]])</f>
        <v>May-2021</v>
      </c>
      <c r="D18">
        <f>COUNTIFS(DetailsTable[Month-Year],MonthYearBasedDetails[[#This Row],[Month-Year]],DetailsTable[Positive Date],"&lt;&gt;")</f>
        <v>0</v>
      </c>
      <c r="E18">
        <f>COUNTIFS(DetailsTable[Month-Year],MonthYearBasedDetails[[#This Row],[Month-Year]],DetailsTable[Recovered Date],"&lt;&gt;")</f>
        <v>0</v>
      </c>
      <c r="F18">
        <f>COUNTIFS(DetailsTable[Month-Year],MonthYearBasedDetails[[#This Row],[Month-Year]],DetailsTable[Deceased Date],"&lt;&gt;")</f>
        <v>0</v>
      </c>
      <c r="G18" s="1">
        <f>MonthYearBasedDetails[[#This Row],[Total Cases Reported]]-MonthYearBasedDetails[[#This Row],[Recovered Cases]]-MonthYearBasedDetails[[#This Row],[Deceased Cases]]</f>
        <v>0</v>
      </c>
    </row>
    <row r="19" spans="1:7" x14ac:dyDescent="0.25">
      <c r="A19" s="1" t="s">
        <v>34</v>
      </c>
      <c r="B19" s="1">
        <f>IF(MonthYearBasedDetails[[#This Row],[Month]]="Jan",B18+1,B18)</f>
        <v>2021</v>
      </c>
      <c r="C19" s="1" t="str">
        <f>_xlfn.CONCAT(MonthYearBasedDetails[[#This Row],[Month]],"-",MonthYearBasedDetails[[#This Row],[Year]])</f>
        <v>Jun-2021</v>
      </c>
      <c r="D19" s="24">
        <f>COUNTIFS(DetailsTable[Month-Year],MonthYearBasedDetails[[#This Row],[Month-Year]],DetailsTable[Positive Date],"&lt;&gt;")</f>
        <v>0</v>
      </c>
      <c r="E19">
        <f>COUNTIFS(DetailsTable[Month-Year],MonthYearBasedDetails[[#This Row],[Month-Year]],DetailsTable[Recovered Date],"&lt;&gt;")</f>
        <v>0</v>
      </c>
      <c r="F19">
        <f>COUNTIFS(DetailsTable[Month-Year],MonthYearBasedDetails[[#This Row],[Month-Year]],DetailsTable[Deceased Date],"&lt;&gt;")</f>
        <v>0</v>
      </c>
      <c r="G19" s="1">
        <f>MonthYearBasedDetails[[#This Row],[Total Cases Reported]]-MonthYearBasedDetails[[#This Row],[Recovered Cases]]-MonthYearBasedDetails[[#This Row],[Deceased Cases]]</f>
        <v>0</v>
      </c>
    </row>
    <row r="20" spans="1:7" x14ac:dyDescent="0.25">
      <c r="A20" s="1" t="s">
        <v>35</v>
      </c>
      <c r="B20" s="1">
        <f>IF(MonthYearBasedDetails[[#This Row],[Month]]="Jan",B19+1,B19)</f>
        <v>2021</v>
      </c>
      <c r="C20" s="1" t="str">
        <f>_xlfn.CONCAT(MonthYearBasedDetails[[#This Row],[Month]],"-",MonthYearBasedDetails[[#This Row],[Year]])</f>
        <v>Jul-2021</v>
      </c>
      <c r="D20" s="24">
        <f>COUNTIFS(DetailsTable[Month-Year],MonthYearBasedDetails[[#This Row],[Month-Year]],DetailsTable[Positive Date],"&lt;&gt;")</f>
        <v>0</v>
      </c>
      <c r="E20">
        <f>COUNTIFS(DetailsTable[Month-Year],MonthYearBasedDetails[[#This Row],[Month-Year]],DetailsTable[Recovered Date],"&lt;&gt;")</f>
        <v>0</v>
      </c>
      <c r="F20">
        <f>COUNTIFS(DetailsTable[Month-Year],MonthYearBasedDetails[[#This Row],[Month-Year]],DetailsTable[Deceased Date],"&lt;&gt;")</f>
        <v>0</v>
      </c>
      <c r="G20" s="1">
        <f>MonthYearBasedDetails[[#This Row],[Total Cases Reported]]-MonthYearBasedDetails[[#This Row],[Recovered Cases]]-MonthYearBasedDetails[[#This Row],[Deceased Cases]]</f>
        <v>0</v>
      </c>
    </row>
    <row r="21" spans="1:7" x14ac:dyDescent="0.25">
      <c r="A21" s="1" t="s">
        <v>36</v>
      </c>
      <c r="B21" s="1">
        <f>IF(MonthYearBasedDetails[[#This Row],[Month]]="Jan",B20+1,B20)</f>
        <v>2021</v>
      </c>
      <c r="C21" s="1" t="str">
        <f>_xlfn.CONCAT(MonthYearBasedDetails[[#This Row],[Month]],"-",MonthYearBasedDetails[[#This Row],[Year]])</f>
        <v>Aug-2021</v>
      </c>
      <c r="D21" s="24">
        <f>COUNTIFS(DetailsTable[Month-Year],MonthYearBasedDetails[[#This Row],[Month-Year]],DetailsTable[Positive Date],"&lt;&gt;")</f>
        <v>0</v>
      </c>
      <c r="E21">
        <f>COUNTIFS(DetailsTable[Month-Year],MonthYearBasedDetails[[#This Row],[Month-Year]],DetailsTable[Recovered Date],"&lt;&gt;")</f>
        <v>0</v>
      </c>
      <c r="F21">
        <f>COUNTIFS(DetailsTable[Month-Year],MonthYearBasedDetails[[#This Row],[Month-Year]],DetailsTable[Deceased Date],"&lt;&gt;")</f>
        <v>0</v>
      </c>
      <c r="G21" s="1">
        <f>MonthYearBasedDetails[[#This Row],[Total Cases Reported]]-MonthYearBasedDetails[[#This Row],[Recovered Cases]]-MonthYearBasedDetails[[#This Row],[Deceased Cases]]</f>
        <v>0</v>
      </c>
    </row>
    <row r="22" spans="1:7" x14ac:dyDescent="0.25">
      <c r="A22" s="1" t="s">
        <v>37</v>
      </c>
      <c r="B22" s="1">
        <f>IF(MonthYearBasedDetails[[#This Row],[Month]]="Jan",B21+1,B21)</f>
        <v>2021</v>
      </c>
      <c r="C22" s="1" t="str">
        <f>_xlfn.CONCAT(MonthYearBasedDetails[[#This Row],[Month]],"-",MonthYearBasedDetails[[#This Row],[Year]])</f>
        <v>Sep-2021</v>
      </c>
      <c r="D22" s="24">
        <f>COUNTIFS(DetailsTable[Month-Year],MonthYearBasedDetails[[#This Row],[Month-Year]],DetailsTable[Positive Date],"&lt;&gt;")</f>
        <v>0</v>
      </c>
      <c r="E22">
        <f>COUNTIFS(DetailsTable[Month-Year],MonthYearBasedDetails[[#This Row],[Month-Year]],DetailsTable[Recovered Date],"&lt;&gt;")</f>
        <v>0</v>
      </c>
      <c r="F22">
        <f>COUNTIFS(DetailsTable[Month-Year],MonthYearBasedDetails[[#This Row],[Month-Year]],DetailsTable[Deceased Date],"&lt;&gt;")</f>
        <v>0</v>
      </c>
      <c r="G22" s="1">
        <f>MonthYearBasedDetails[[#This Row],[Total Cases Reported]]-MonthYearBasedDetails[[#This Row],[Recovered Cases]]-MonthYearBasedDetails[[#This Row],[Deceased Cases]]</f>
        <v>0</v>
      </c>
    </row>
    <row r="23" spans="1:7" x14ac:dyDescent="0.25">
      <c r="A23" s="1" t="s">
        <v>38</v>
      </c>
      <c r="B23" s="1">
        <f>IF(MonthYearBasedDetails[[#This Row],[Month]]="Jan",B22+1,B22)</f>
        <v>2021</v>
      </c>
      <c r="C23" s="1" t="str">
        <f>_xlfn.CONCAT(MonthYearBasedDetails[[#This Row],[Month]],"-",MonthYearBasedDetails[[#This Row],[Year]])</f>
        <v>Oct-2021</v>
      </c>
      <c r="D23" s="24">
        <f>COUNTIFS(DetailsTable[Month-Year],MonthYearBasedDetails[[#This Row],[Month-Year]],DetailsTable[Positive Date],"&lt;&gt;")</f>
        <v>0</v>
      </c>
      <c r="E23">
        <f>COUNTIFS(DetailsTable[Month-Year],MonthYearBasedDetails[[#This Row],[Month-Year]],DetailsTable[Recovered Date],"&lt;&gt;")</f>
        <v>0</v>
      </c>
      <c r="F23">
        <f>COUNTIFS(DetailsTable[Month-Year],MonthYearBasedDetails[[#This Row],[Month-Year]],DetailsTable[Deceased Date],"&lt;&gt;")</f>
        <v>0</v>
      </c>
      <c r="G23" s="1">
        <f>MonthYearBasedDetails[[#This Row],[Total Cases Reported]]-MonthYearBasedDetails[[#This Row],[Recovered Cases]]-MonthYearBasedDetails[[#This Row],[Deceased Cases]]</f>
        <v>0</v>
      </c>
    </row>
    <row r="24" spans="1:7" x14ac:dyDescent="0.25">
      <c r="A24" s="1" t="s">
        <v>39</v>
      </c>
      <c r="B24" s="1">
        <f>IF(MonthYearBasedDetails[[#This Row],[Month]]="Jan",B23+1,B23)</f>
        <v>2021</v>
      </c>
      <c r="C24" s="1" t="str">
        <f>_xlfn.CONCAT(MonthYearBasedDetails[[#This Row],[Month]],"-",MonthYearBasedDetails[[#This Row],[Year]])</f>
        <v>Nov-2021</v>
      </c>
      <c r="D24" s="1">
        <f>COUNTIFS(DetailsTable[Month-Year],MonthYearBasedDetails[[#This Row],[Month-Year]],DetailsTable[Positive Date],"&lt;&gt;")</f>
        <v>0</v>
      </c>
      <c r="E24" s="1">
        <f>COUNTIFS(DetailsTable[Month-Year],MonthYearBasedDetails[[#This Row],[Month-Year]],DetailsTable[Recovered Date],"&lt;&gt;")</f>
        <v>0</v>
      </c>
      <c r="F24" s="1">
        <f>COUNTIFS(DetailsTable[Month-Year],MonthYearBasedDetails[[#This Row],[Month-Year]],DetailsTable[Deceased Date],"&lt;&gt;")</f>
        <v>0</v>
      </c>
      <c r="G24" s="1">
        <f>MonthYearBasedDetails[[#This Row],[Total Cases Reported]]-MonthYearBasedDetails[[#This Row],[Recovered Cases]]-MonthYearBasedDetails[[#This Row],[Deceased Cases]]</f>
        <v>0</v>
      </c>
    </row>
    <row r="25" spans="1:7" x14ac:dyDescent="0.25">
      <c r="A25" s="1" t="s">
        <v>40</v>
      </c>
      <c r="B25" s="1">
        <v>2022</v>
      </c>
      <c r="C25" s="1" t="str">
        <f>_xlfn.CONCAT(MonthYearBasedDetails[[#This Row],[Month]],"-",MonthYearBasedDetails[[#This Row],[Year]])</f>
        <v>Dec-2022</v>
      </c>
      <c r="D25" s="1">
        <f>COUNTIFS(DetailsTable[Month-Year],MonthYearBasedDetails[[#This Row],[Month-Year]],DetailsTable[Positive Date],"&lt;&gt;")</f>
        <v>0</v>
      </c>
      <c r="E25" s="1">
        <f>COUNTIFS(DetailsTable[Month-Year],MonthYearBasedDetails[[#This Row],[Month-Year]],DetailsTable[Recovered Date],"&lt;&gt;")</f>
        <v>0</v>
      </c>
      <c r="F25" s="1">
        <f>COUNTIFS(DetailsTable[Month-Year],MonthYearBasedDetails[[#This Row],[Month-Year]],DetailsTable[Deceased Date],"&lt;&gt;")</f>
        <v>0</v>
      </c>
      <c r="G25" s="1">
        <f>MonthYearBasedDetails[[#This Row],[Total Cases Reported]]-MonthYearBasedDetails[[#This Row],[Recovered Cases]]-MonthYearBasedDetails[[#This Row],[Deceased Cases]]</f>
        <v>0</v>
      </c>
    </row>
    <row r="26" spans="1:7" x14ac:dyDescent="0.25">
      <c r="A26" s="1" t="s">
        <v>29</v>
      </c>
      <c r="B26" s="1">
        <v>2022</v>
      </c>
      <c r="C26" s="1" t="str">
        <f>_xlfn.CONCAT(MonthYearBasedDetails[[#This Row],[Month]],"-",MonthYearBasedDetails[[#This Row],[Year]])</f>
        <v>Jan-2022</v>
      </c>
      <c r="D26" s="1">
        <f>COUNTIFS(DetailsTable[Month-Year],MonthYearBasedDetails[[#This Row],[Month-Year]],DetailsTable[Positive Date],"&lt;&gt;")</f>
        <v>0</v>
      </c>
      <c r="E26" s="1">
        <f>COUNTIFS(DetailsTable[Month-Year],MonthYearBasedDetails[[#This Row],[Month-Year]],DetailsTable[Recovered Date],"&lt;&gt;")</f>
        <v>0</v>
      </c>
      <c r="F26" s="1">
        <f>COUNTIFS(DetailsTable[Month-Year],MonthYearBasedDetails[[#This Row],[Month-Year]],DetailsTable[Deceased Date],"&lt;&gt;")</f>
        <v>0</v>
      </c>
      <c r="G26" s="1">
        <f>MonthYearBasedDetails[[#This Row],[Total Cases Reported]]-MonthYearBasedDetails[[#This Row],[Recovered Cases]]-MonthYearBasedDetails[[#This Row],[Deceased Cases]]</f>
        <v>0</v>
      </c>
    </row>
    <row r="27" spans="1:7" x14ac:dyDescent="0.25">
      <c r="A27" s="1" t="s">
        <v>30</v>
      </c>
      <c r="B27" s="1">
        <v>2022</v>
      </c>
      <c r="C27" s="1" t="str">
        <f>_xlfn.CONCAT(MonthYearBasedDetails[[#This Row],[Month]],"-",MonthYearBasedDetails[[#This Row],[Year]])</f>
        <v>Feb-2022</v>
      </c>
      <c r="D27" s="1">
        <f>COUNTIFS(DetailsTable[Month-Year],MonthYearBasedDetails[[#This Row],[Month-Year]],DetailsTable[Positive Date],"&lt;&gt;")</f>
        <v>0</v>
      </c>
      <c r="E27" s="1">
        <f>COUNTIFS(DetailsTable[Month-Year],MonthYearBasedDetails[[#This Row],[Month-Year]],DetailsTable[Recovered Date],"&lt;&gt;")</f>
        <v>0</v>
      </c>
      <c r="F27" s="1">
        <f>COUNTIFS(DetailsTable[Month-Year],MonthYearBasedDetails[[#This Row],[Month-Year]],DetailsTable[Deceased Date],"&lt;&gt;")</f>
        <v>0</v>
      </c>
      <c r="G27" s="1">
        <f>MonthYearBasedDetails[[#This Row],[Total Cases Reported]]-MonthYearBasedDetails[[#This Row],[Recovered Cases]]-MonthYearBasedDetails[[#This Row],[Deceased Cases]]</f>
        <v>0</v>
      </c>
    </row>
    <row r="28" spans="1:7" x14ac:dyDescent="0.25">
      <c r="A28" s="1" t="s">
        <v>31</v>
      </c>
      <c r="B28" s="1">
        <v>2022</v>
      </c>
      <c r="C28" s="1" t="str">
        <f>_xlfn.CONCAT(MonthYearBasedDetails[[#This Row],[Month]],"-",MonthYearBasedDetails[[#This Row],[Year]])</f>
        <v>Mar-2022</v>
      </c>
      <c r="D28" s="1">
        <f>COUNTIFS(DetailsTable[Month-Year],MonthYearBasedDetails[[#This Row],[Month-Year]],DetailsTable[Positive Date],"&lt;&gt;")</f>
        <v>0</v>
      </c>
      <c r="E28" s="1">
        <f>COUNTIFS(DetailsTable[Month-Year],MonthYearBasedDetails[[#This Row],[Month-Year]],DetailsTable[Recovered Date],"&lt;&gt;")</f>
        <v>0</v>
      </c>
      <c r="F28" s="1">
        <f>COUNTIFS(DetailsTable[Month-Year],MonthYearBasedDetails[[#This Row],[Month-Year]],DetailsTable[Deceased Date],"&lt;&gt;")</f>
        <v>0</v>
      </c>
      <c r="G28" s="1">
        <f>MonthYearBasedDetails[[#This Row],[Total Cases Reported]]-MonthYearBasedDetails[[#This Row],[Recovered Cases]]-MonthYearBasedDetails[[#This Row],[Deceased Cases]]</f>
        <v>0</v>
      </c>
    </row>
    <row r="29" spans="1:7" x14ac:dyDescent="0.25">
      <c r="A29" s="1" t="s">
        <v>32</v>
      </c>
      <c r="B29" s="1">
        <v>2022</v>
      </c>
      <c r="C29" s="1" t="str">
        <f>_xlfn.CONCAT(MonthYearBasedDetails[[#This Row],[Month]],"-",MonthYearBasedDetails[[#This Row],[Year]])</f>
        <v>Apr-2022</v>
      </c>
      <c r="D29" s="1">
        <f>COUNTIFS(DetailsTable[Month-Year],MonthYearBasedDetails[[#This Row],[Month-Year]],DetailsTable[Positive Date],"&lt;&gt;")</f>
        <v>0</v>
      </c>
      <c r="E29" s="1">
        <f>COUNTIFS(DetailsTable[Month-Year],MonthYearBasedDetails[[#This Row],[Month-Year]],DetailsTable[Recovered Date],"&lt;&gt;")</f>
        <v>0</v>
      </c>
      <c r="F29" s="1">
        <f>COUNTIFS(DetailsTable[Month-Year],MonthYearBasedDetails[[#This Row],[Month-Year]],DetailsTable[Deceased Date],"&lt;&gt;")</f>
        <v>0</v>
      </c>
      <c r="G29" s="1">
        <f>MonthYearBasedDetails[[#This Row],[Total Cases Reported]]-MonthYearBasedDetails[[#This Row],[Recovered Cases]]-MonthYearBasedDetails[[#This Row],[Deceased Cases]]</f>
        <v>0</v>
      </c>
    </row>
    <row r="30" spans="1:7" x14ac:dyDescent="0.25">
      <c r="A30" s="1" t="s">
        <v>33</v>
      </c>
      <c r="B30" s="1">
        <v>2022</v>
      </c>
      <c r="C30" s="1" t="str">
        <f>_xlfn.CONCAT(MonthYearBasedDetails[[#This Row],[Month]],"-",MonthYearBasedDetails[[#This Row],[Year]])</f>
        <v>May-2022</v>
      </c>
      <c r="D30" s="1">
        <f>COUNTIFS(DetailsTable[Month-Year],MonthYearBasedDetails[[#This Row],[Month-Year]],DetailsTable[Positive Date],"&lt;&gt;")</f>
        <v>0</v>
      </c>
      <c r="E30" s="1">
        <f>COUNTIFS(DetailsTable[Month-Year],MonthYearBasedDetails[[#This Row],[Month-Year]],DetailsTable[Recovered Date],"&lt;&gt;")</f>
        <v>0</v>
      </c>
      <c r="F30" s="1">
        <f>COUNTIFS(DetailsTable[Month-Year],MonthYearBasedDetails[[#This Row],[Month-Year]],DetailsTable[Deceased Date],"&lt;&gt;")</f>
        <v>0</v>
      </c>
      <c r="G30" s="1">
        <f>MonthYearBasedDetails[[#This Row],[Total Cases Reported]]-MonthYearBasedDetails[[#This Row],[Recovered Cases]]-MonthYearBasedDetails[[#This Row],[Deceased Cases]]</f>
        <v>0</v>
      </c>
    </row>
    <row r="31" spans="1:7" x14ac:dyDescent="0.25">
      <c r="A31" s="1" t="s">
        <v>34</v>
      </c>
      <c r="B31" s="1">
        <v>2022</v>
      </c>
      <c r="C31" s="1" t="str">
        <f>_xlfn.CONCAT(MonthYearBasedDetails[[#This Row],[Month]],"-",MonthYearBasedDetails[[#This Row],[Year]])</f>
        <v>Jun-2022</v>
      </c>
      <c r="D31" s="1">
        <f>COUNTIFS(DetailsTable[Month-Year],MonthYearBasedDetails[[#This Row],[Month-Year]],DetailsTable[Positive Date],"&lt;&gt;")</f>
        <v>0</v>
      </c>
      <c r="E31" s="1">
        <f>COUNTIFS(DetailsTable[Month-Year],MonthYearBasedDetails[[#This Row],[Month-Year]],DetailsTable[Recovered Date],"&lt;&gt;")</f>
        <v>0</v>
      </c>
      <c r="F31" s="1">
        <f>COUNTIFS(DetailsTable[Month-Year],MonthYearBasedDetails[[#This Row],[Month-Year]],DetailsTable[Deceased Date],"&lt;&gt;")</f>
        <v>0</v>
      </c>
      <c r="G31" s="1">
        <f>MonthYearBasedDetails[[#This Row],[Total Cases Reported]]-MonthYearBasedDetails[[#This Row],[Recovered Cases]]-MonthYearBasedDetails[[#This Row],[Deceased Cases]]</f>
        <v>0</v>
      </c>
    </row>
    <row r="32" spans="1:7" x14ac:dyDescent="0.25">
      <c r="A32" s="1" t="s">
        <v>35</v>
      </c>
      <c r="B32" s="1">
        <v>2022</v>
      </c>
      <c r="C32" s="1" t="str">
        <f>_xlfn.CONCAT(MonthYearBasedDetails[[#This Row],[Month]],"-",MonthYearBasedDetails[[#This Row],[Year]])</f>
        <v>Jul-2022</v>
      </c>
      <c r="D32" s="1">
        <f>COUNTIFS(DetailsTable[Month-Year],MonthYearBasedDetails[[#This Row],[Month-Year]],DetailsTable[Positive Date],"&lt;&gt;")</f>
        <v>0</v>
      </c>
      <c r="E32" s="1">
        <f>COUNTIFS(DetailsTable[Month-Year],MonthYearBasedDetails[[#This Row],[Month-Year]],DetailsTable[Recovered Date],"&lt;&gt;")</f>
        <v>0</v>
      </c>
      <c r="F32" s="1">
        <f>COUNTIFS(DetailsTable[Month-Year],MonthYearBasedDetails[[#This Row],[Month-Year]],DetailsTable[Deceased Date],"&lt;&gt;")</f>
        <v>0</v>
      </c>
      <c r="G32" s="1">
        <f>MonthYearBasedDetails[[#This Row],[Total Cases Reported]]-MonthYearBasedDetails[[#This Row],[Recovered Cases]]-MonthYearBasedDetails[[#This Row],[Deceased Cases]]</f>
        <v>0</v>
      </c>
    </row>
    <row r="33" spans="1:7" x14ac:dyDescent="0.25">
      <c r="A33" s="1" t="s">
        <v>36</v>
      </c>
      <c r="B33" s="1">
        <v>2022</v>
      </c>
      <c r="C33" s="1" t="str">
        <f>_xlfn.CONCAT(MonthYearBasedDetails[[#This Row],[Month]],"-",MonthYearBasedDetails[[#This Row],[Year]])</f>
        <v>Aug-2022</v>
      </c>
      <c r="D33" s="1">
        <f>COUNTIFS(DetailsTable[Month-Year],MonthYearBasedDetails[[#This Row],[Month-Year]],DetailsTable[Positive Date],"&lt;&gt;")</f>
        <v>0</v>
      </c>
      <c r="E33" s="1">
        <f>COUNTIFS(DetailsTable[Month-Year],MonthYearBasedDetails[[#This Row],[Month-Year]],DetailsTable[Recovered Date],"&lt;&gt;")</f>
        <v>0</v>
      </c>
      <c r="F33" s="1">
        <f>COUNTIFS(DetailsTable[Month-Year],MonthYearBasedDetails[[#This Row],[Month-Year]],DetailsTable[Deceased Date],"&lt;&gt;")</f>
        <v>0</v>
      </c>
      <c r="G33" s="1">
        <f>MonthYearBasedDetails[[#This Row],[Total Cases Reported]]-MonthYearBasedDetails[[#This Row],[Recovered Cases]]-MonthYearBasedDetails[[#This Row],[Deceased Cases]]</f>
        <v>0</v>
      </c>
    </row>
    <row r="34" spans="1:7" x14ac:dyDescent="0.25">
      <c r="A34" s="1" t="s">
        <v>37</v>
      </c>
      <c r="B34" s="1">
        <v>2022</v>
      </c>
      <c r="C34" s="1" t="str">
        <f>_xlfn.CONCAT(MonthYearBasedDetails[[#This Row],[Month]],"-",MonthYearBasedDetails[[#This Row],[Year]])</f>
        <v>Sep-2022</v>
      </c>
      <c r="D34" s="1">
        <f>COUNTIFS(DetailsTable[Month-Year],MonthYearBasedDetails[[#This Row],[Month-Year]],DetailsTable[Positive Date],"&lt;&gt;")</f>
        <v>0</v>
      </c>
      <c r="E34" s="1">
        <f>COUNTIFS(DetailsTable[Month-Year],MonthYearBasedDetails[[#This Row],[Month-Year]],DetailsTable[Recovered Date],"&lt;&gt;")</f>
        <v>0</v>
      </c>
      <c r="F34" s="1">
        <f>COUNTIFS(DetailsTable[Month-Year],MonthYearBasedDetails[[#This Row],[Month-Year]],DetailsTable[Deceased Date],"&lt;&gt;")</f>
        <v>0</v>
      </c>
      <c r="G34" s="1">
        <f>MonthYearBasedDetails[[#This Row],[Total Cases Reported]]-MonthYearBasedDetails[[#This Row],[Recovered Cases]]-MonthYearBasedDetails[[#This Row],[Deceased Cases]]</f>
        <v>0</v>
      </c>
    </row>
    <row r="35" spans="1:7" x14ac:dyDescent="0.25">
      <c r="A35" s="1" t="s">
        <v>38</v>
      </c>
      <c r="B35" s="1">
        <v>2022</v>
      </c>
      <c r="C35" s="1" t="str">
        <f>_xlfn.CONCAT(MonthYearBasedDetails[[#This Row],[Month]],"-",MonthYearBasedDetails[[#This Row],[Year]])</f>
        <v>Oct-2022</v>
      </c>
      <c r="D35" s="1">
        <f>COUNTIFS(DetailsTable[Month-Year],MonthYearBasedDetails[[#This Row],[Month-Year]],DetailsTable[Positive Date],"&lt;&gt;")</f>
        <v>0</v>
      </c>
      <c r="E35" s="1">
        <f>COUNTIFS(DetailsTable[Month-Year],MonthYearBasedDetails[[#This Row],[Month-Year]],DetailsTable[Recovered Date],"&lt;&gt;")</f>
        <v>0</v>
      </c>
      <c r="F35" s="1">
        <f>COUNTIFS(DetailsTable[Month-Year],MonthYearBasedDetails[[#This Row],[Month-Year]],DetailsTable[Deceased Date],"&lt;&gt;")</f>
        <v>0</v>
      </c>
      <c r="G35" s="1">
        <f>MonthYearBasedDetails[[#This Row],[Total Cases Reported]]-MonthYearBasedDetails[[#This Row],[Recovered Cases]]-MonthYearBasedDetails[[#This Row],[Deceased Cases]]</f>
        <v>0</v>
      </c>
    </row>
    <row r="36" spans="1:7" x14ac:dyDescent="0.25">
      <c r="A36" s="1" t="s">
        <v>39</v>
      </c>
      <c r="B36" s="1">
        <v>2022</v>
      </c>
      <c r="C36" s="1" t="str">
        <f>_xlfn.CONCAT(MonthYearBasedDetails[[#This Row],[Month]],"-",MonthYearBasedDetails[[#This Row],[Year]])</f>
        <v>Nov-2022</v>
      </c>
      <c r="D36" s="1">
        <f>COUNTIFS(DetailsTable[Month-Year],MonthYearBasedDetails[[#This Row],[Month-Year]],DetailsTable[Positive Date],"&lt;&gt;")</f>
        <v>0</v>
      </c>
      <c r="E36" s="1">
        <f>COUNTIFS(DetailsTable[Month-Year],MonthYearBasedDetails[[#This Row],[Month-Year]],DetailsTable[Recovered Date],"&lt;&gt;")</f>
        <v>0</v>
      </c>
      <c r="F36" s="1">
        <f>COUNTIFS(DetailsTable[Month-Year],MonthYearBasedDetails[[#This Row],[Month-Year]],DetailsTable[Deceased Date],"&lt;&gt;")</f>
        <v>0</v>
      </c>
      <c r="G36" s="1">
        <f>MonthYearBasedDetails[[#This Row],[Total Cases Reported]]-MonthYearBasedDetails[[#This Row],[Recovered Cases]]-MonthYearBasedDetails[[#This Row],[Deceased Cases]]</f>
        <v>0</v>
      </c>
    </row>
    <row r="37" spans="1:7" x14ac:dyDescent="0.25">
      <c r="A37" s="1" t="s">
        <v>40</v>
      </c>
      <c r="B37" s="1">
        <v>2022</v>
      </c>
      <c r="C37" s="1" t="str">
        <f>_xlfn.CONCAT(MonthYearBasedDetails[[#This Row],[Month]],"-",MonthYearBasedDetails[[#This Row],[Year]])</f>
        <v>Dec-2022</v>
      </c>
      <c r="D37" s="1">
        <f>COUNTIFS(DetailsTable[Month-Year],MonthYearBasedDetails[[#This Row],[Month-Year]],DetailsTable[Positive Date],"&lt;&gt;")</f>
        <v>0</v>
      </c>
      <c r="E37" s="1">
        <f>COUNTIFS(DetailsTable[Month-Year],MonthYearBasedDetails[[#This Row],[Month-Year]],DetailsTable[Recovered Date],"&lt;&gt;")</f>
        <v>0</v>
      </c>
      <c r="F37" s="1">
        <f>COUNTIFS(DetailsTable[Month-Year],MonthYearBasedDetails[[#This Row],[Month-Year]],DetailsTable[Deceased Date],"&lt;&gt;")</f>
        <v>0</v>
      </c>
      <c r="G37" s="1">
        <f>MonthYearBasedDetails[[#This Row],[Total Cases Reported]]-MonthYearBasedDetails[[#This Row],[Recovered Cases]]-MonthYearBasedDetails[[#This Row],[Deceased Cases]]</f>
        <v>0</v>
      </c>
    </row>
  </sheetData>
  <phoneticPr fontId="1" type="noConversion"/>
  <pageMargins left="0.7" right="0.7" top="0.75" bottom="0.75" header="0.3" footer="0.3"/>
  <tableParts count="2">
    <tablePart r:id="rId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A3274-D940-43DD-8ECC-85F1E88BE664}">
  <dimension ref="A1:H73"/>
  <sheetViews>
    <sheetView workbookViewId="0">
      <selection activeCell="J12" sqref="J12"/>
    </sheetView>
  </sheetViews>
  <sheetFormatPr defaultRowHeight="15" x14ac:dyDescent="0.25"/>
  <cols>
    <col min="1" max="1" width="11.28515625" bestFit="1" customWidth="1"/>
    <col min="2" max="2" width="10.42578125" bestFit="1" customWidth="1"/>
    <col min="3" max="3" width="11.5703125" bestFit="1" customWidth="1"/>
    <col min="4" max="5" width="22.140625" bestFit="1" customWidth="1"/>
    <col min="6" max="6" width="18.28515625" bestFit="1" customWidth="1"/>
    <col min="7" max="7" width="17.42578125" bestFit="1" customWidth="1"/>
    <col min="8" max="8" width="14.28515625" bestFit="1" customWidth="1"/>
    <col min="9" max="9" width="11.28515625" bestFit="1" customWidth="1"/>
    <col min="10" max="10" width="10.42578125" bestFit="1" customWidth="1"/>
    <col min="11" max="11" width="11.5703125" bestFit="1" customWidth="1"/>
    <col min="12" max="12" width="7.28515625" bestFit="1" customWidth="1"/>
    <col min="13" max="13" width="22.140625" bestFit="1" customWidth="1"/>
    <col min="14" max="14" width="18.28515625" bestFit="1" customWidth="1"/>
    <col min="15" max="15" width="17.42578125" bestFit="1" customWidth="1"/>
    <col min="16" max="16" width="14.28515625" bestFit="1" customWidth="1"/>
  </cols>
  <sheetData>
    <row r="1" spans="1:7" x14ac:dyDescent="0.25">
      <c r="A1" s="24" t="s">
        <v>47</v>
      </c>
      <c r="B1" s="24" t="s">
        <v>48</v>
      </c>
      <c r="C1" s="24" t="s">
        <v>49</v>
      </c>
      <c r="D1" s="24" t="s">
        <v>16</v>
      </c>
      <c r="E1" t="s">
        <v>23</v>
      </c>
      <c r="F1" t="s">
        <v>22</v>
      </c>
      <c r="G1" t="s">
        <v>25</v>
      </c>
    </row>
    <row r="2" spans="1:7" x14ac:dyDescent="0.25">
      <c r="A2" s="1">
        <v>1</v>
      </c>
      <c r="B2" s="1">
        <v>10</v>
      </c>
      <c r="C2" s="1" t="str">
        <f>_xlfn.CONCAT(AgeBandBasedDetails[[#This Row],[Start Age]],"-",AgeBandBasedDetails[[#This Row],[End Age]])</f>
        <v>1-10</v>
      </c>
      <c r="D2">
        <f>COUNTIFS(DetailsTable[Age Band],AgeBandBasedDetails[[#This Row],[Age Band]],DetailsTable[Positive Date],"&lt;&gt;")</f>
        <v>0</v>
      </c>
      <c r="E2">
        <f>COUNTIFS(DetailsTable[Age Band],AgeBandBasedDetails[[#This Row],[Age Band]],DetailsTable[Recovered Date],"&lt;&gt;")</f>
        <v>0</v>
      </c>
      <c r="F2">
        <f>COUNTIFS(DetailsTable[Age Band],AgeBandBasedDetails[[#This Row],[Age Band]],DetailsTable[Deceased Date],"&lt;&gt;")</f>
        <v>0</v>
      </c>
      <c r="G2" s="1">
        <f>AgeBandBasedDetails[[#This Row],[Total Cases Reported]]-AgeBandBasedDetails[[#This Row],[Recovered Cases]]-AgeBandBasedDetails[[#This Row],[Deceased Cases]]</f>
        <v>0</v>
      </c>
    </row>
    <row r="3" spans="1:7" x14ac:dyDescent="0.25">
      <c r="A3" s="1">
        <f>A2+10</f>
        <v>11</v>
      </c>
      <c r="B3" s="1">
        <f>B2+10</f>
        <v>20</v>
      </c>
      <c r="C3" s="1" t="str">
        <f>_xlfn.CONCAT(AgeBandBasedDetails[[#This Row],[Start Age]],"-",AgeBandBasedDetails[[#This Row],[End Age]])</f>
        <v>11-20</v>
      </c>
      <c r="D3" s="24">
        <f>COUNTIFS(DetailsTable[Age Band],AgeBandBasedDetails[[#This Row],[Age Band]],DetailsTable[Positive Date],"&lt;&gt;")</f>
        <v>0</v>
      </c>
      <c r="E3">
        <f>COUNTIFS(DetailsTable[Age Band],AgeBandBasedDetails[[#This Row],[Age Band]],DetailsTable[Recovered Date],"&lt;&gt;")</f>
        <v>0</v>
      </c>
      <c r="F3">
        <f>COUNTIFS(DetailsTable[Age Band],AgeBandBasedDetails[[#This Row],[Age Band]],DetailsTable[Deceased Date],"&lt;&gt;")</f>
        <v>0</v>
      </c>
      <c r="G3" s="1">
        <f>AgeBandBasedDetails[[#This Row],[Total Cases Reported]]-AgeBandBasedDetails[[#This Row],[Recovered Cases]]-AgeBandBasedDetails[[#This Row],[Deceased Cases]]</f>
        <v>0</v>
      </c>
    </row>
    <row r="4" spans="1:7" x14ac:dyDescent="0.25">
      <c r="A4" s="1">
        <f t="shared" ref="A4:A13" si="0">A3+10</f>
        <v>21</v>
      </c>
      <c r="B4" s="1">
        <f t="shared" ref="B4:B13" si="1">B3+10</f>
        <v>30</v>
      </c>
      <c r="C4" s="1" t="str">
        <f>_xlfn.CONCAT(AgeBandBasedDetails[[#This Row],[Start Age]],"-",AgeBandBasedDetails[[#This Row],[End Age]])</f>
        <v>21-30</v>
      </c>
      <c r="D4" s="24">
        <f>COUNTIFS(DetailsTable[Age Band],AgeBandBasedDetails[[#This Row],[Age Band]],DetailsTable[Positive Date],"&lt;&gt;")</f>
        <v>0</v>
      </c>
      <c r="E4">
        <f>COUNTIFS(DetailsTable[Age Band],AgeBandBasedDetails[[#This Row],[Age Band]],DetailsTable[Recovered Date],"&lt;&gt;")</f>
        <v>0</v>
      </c>
      <c r="F4">
        <f>COUNTIFS(DetailsTable[Age Band],AgeBandBasedDetails[[#This Row],[Age Band]],DetailsTable[Deceased Date],"&lt;&gt;")</f>
        <v>0</v>
      </c>
      <c r="G4" s="1">
        <f>AgeBandBasedDetails[[#This Row],[Total Cases Reported]]-AgeBandBasedDetails[[#This Row],[Recovered Cases]]-AgeBandBasedDetails[[#This Row],[Deceased Cases]]</f>
        <v>0</v>
      </c>
    </row>
    <row r="5" spans="1:7" x14ac:dyDescent="0.25">
      <c r="A5" s="1">
        <f t="shared" si="0"/>
        <v>31</v>
      </c>
      <c r="B5" s="1">
        <f t="shared" si="1"/>
        <v>40</v>
      </c>
      <c r="C5" s="1" t="str">
        <f>_xlfn.CONCAT(AgeBandBasedDetails[[#This Row],[Start Age]],"-",AgeBandBasedDetails[[#This Row],[End Age]])</f>
        <v>31-40</v>
      </c>
      <c r="D5" s="24">
        <f>COUNTIFS(DetailsTable[Age Band],AgeBandBasedDetails[[#This Row],[Age Band]],DetailsTable[Positive Date],"&lt;&gt;")</f>
        <v>0</v>
      </c>
      <c r="E5">
        <f>COUNTIFS(DetailsTable[Age Band],AgeBandBasedDetails[[#This Row],[Age Band]],DetailsTable[Recovered Date],"&lt;&gt;")</f>
        <v>0</v>
      </c>
      <c r="F5">
        <f>COUNTIFS(DetailsTable[Age Band],AgeBandBasedDetails[[#This Row],[Age Band]],DetailsTable[Deceased Date],"&lt;&gt;")</f>
        <v>0</v>
      </c>
      <c r="G5" s="1">
        <f>AgeBandBasedDetails[[#This Row],[Total Cases Reported]]-AgeBandBasedDetails[[#This Row],[Recovered Cases]]-AgeBandBasedDetails[[#This Row],[Deceased Cases]]</f>
        <v>0</v>
      </c>
    </row>
    <row r="6" spans="1:7" x14ac:dyDescent="0.25">
      <c r="A6" s="1">
        <f t="shared" si="0"/>
        <v>41</v>
      </c>
      <c r="B6" s="1">
        <f t="shared" si="1"/>
        <v>50</v>
      </c>
      <c r="C6" s="1" t="str">
        <f>_xlfn.CONCAT(AgeBandBasedDetails[[#This Row],[Start Age]],"-",AgeBandBasedDetails[[#This Row],[End Age]])</f>
        <v>41-50</v>
      </c>
      <c r="D6" s="24">
        <f>COUNTIFS(DetailsTable[Age Band],AgeBandBasedDetails[[#This Row],[Age Band]],DetailsTable[Positive Date],"&lt;&gt;")</f>
        <v>1</v>
      </c>
      <c r="E6">
        <f>COUNTIFS(DetailsTable[Age Band],AgeBandBasedDetails[[#This Row],[Age Band]],DetailsTable[Recovered Date],"&lt;&gt;")</f>
        <v>1</v>
      </c>
      <c r="F6">
        <f>COUNTIFS(DetailsTable[Age Band],AgeBandBasedDetails[[#This Row],[Age Band]],DetailsTable[Deceased Date],"&lt;&gt;")</f>
        <v>0</v>
      </c>
      <c r="G6" s="1">
        <f>AgeBandBasedDetails[[#This Row],[Total Cases Reported]]-AgeBandBasedDetails[[#This Row],[Recovered Cases]]-AgeBandBasedDetails[[#This Row],[Deceased Cases]]</f>
        <v>0</v>
      </c>
    </row>
    <row r="7" spans="1:7" x14ac:dyDescent="0.25">
      <c r="A7" s="1">
        <f t="shared" si="0"/>
        <v>51</v>
      </c>
      <c r="B7" s="1">
        <f t="shared" si="1"/>
        <v>60</v>
      </c>
      <c r="C7" s="1" t="str">
        <f>_xlfn.CONCAT(AgeBandBasedDetails[[#This Row],[Start Age]],"-",AgeBandBasedDetails[[#This Row],[End Age]])</f>
        <v>51-60</v>
      </c>
      <c r="D7" s="24">
        <f>COUNTIFS(DetailsTable[Age Band],AgeBandBasedDetails[[#This Row],[Age Band]],DetailsTable[Positive Date],"&lt;&gt;")</f>
        <v>0</v>
      </c>
      <c r="E7">
        <f>COUNTIFS(DetailsTable[Age Band],AgeBandBasedDetails[[#This Row],[Age Band]],DetailsTable[Recovered Date],"&lt;&gt;")</f>
        <v>0</v>
      </c>
      <c r="F7">
        <f>COUNTIFS(DetailsTable[Age Band],AgeBandBasedDetails[[#This Row],[Age Band]],DetailsTable[Deceased Date],"&lt;&gt;")</f>
        <v>0</v>
      </c>
      <c r="G7" s="1">
        <f>AgeBandBasedDetails[[#This Row],[Total Cases Reported]]-AgeBandBasedDetails[[#This Row],[Recovered Cases]]-AgeBandBasedDetails[[#This Row],[Deceased Cases]]</f>
        <v>0</v>
      </c>
    </row>
    <row r="8" spans="1:7" x14ac:dyDescent="0.25">
      <c r="A8" s="1">
        <f t="shared" si="0"/>
        <v>61</v>
      </c>
      <c r="B8" s="1">
        <f t="shared" si="1"/>
        <v>70</v>
      </c>
      <c r="C8" s="1" t="str">
        <f>_xlfn.CONCAT(AgeBandBasedDetails[[#This Row],[Start Age]],"-",AgeBandBasedDetails[[#This Row],[End Age]])</f>
        <v>61-70</v>
      </c>
      <c r="D8" s="1">
        <f>COUNTIFS(DetailsTable[Age Band],AgeBandBasedDetails[[#This Row],[Age Band]],DetailsTable[Positive Date],"&lt;&gt;")</f>
        <v>0</v>
      </c>
      <c r="E8" s="1">
        <f>COUNTIFS(DetailsTable[Age Band],AgeBandBasedDetails[[#This Row],[Age Band]],DetailsTable[Recovered Date],"&lt;&gt;")</f>
        <v>0</v>
      </c>
      <c r="F8" s="1">
        <f>COUNTIFS(DetailsTable[Age Band],AgeBandBasedDetails[[#This Row],[Age Band]],DetailsTable[Deceased Date],"&lt;&gt;")</f>
        <v>0</v>
      </c>
      <c r="G8" s="1">
        <f>AgeBandBasedDetails[[#This Row],[Total Cases Reported]]-AgeBandBasedDetails[[#This Row],[Recovered Cases]]-AgeBandBasedDetails[[#This Row],[Deceased Cases]]</f>
        <v>0</v>
      </c>
    </row>
    <row r="9" spans="1:7" x14ac:dyDescent="0.25">
      <c r="A9" s="1">
        <f t="shared" si="0"/>
        <v>71</v>
      </c>
      <c r="B9" s="1">
        <f t="shared" si="1"/>
        <v>80</v>
      </c>
      <c r="C9" s="1" t="str">
        <f>_xlfn.CONCAT(AgeBandBasedDetails[[#This Row],[Start Age]],"-",AgeBandBasedDetails[[#This Row],[End Age]])</f>
        <v>71-80</v>
      </c>
      <c r="D9" s="1">
        <f>COUNTIFS(DetailsTable[Age Band],AgeBandBasedDetails[[#This Row],[Age Band]],DetailsTable[Positive Date],"&lt;&gt;")</f>
        <v>0</v>
      </c>
      <c r="E9" s="1">
        <f>COUNTIFS(DetailsTable[Age Band],AgeBandBasedDetails[[#This Row],[Age Band]],DetailsTable[Recovered Date],"&lt;&gt;")</f>
        <v>0</v>
      </c>
      <c r="F9" s="1">
        <f>COUNTIFS(DetailsTable[Age Band],AgeBandBasedDetails[[#This Row],[Age Band]],DetailsTable[Deceased Date],"&lt;&gt;")</f>
        <v>0</v>
      </c>
      <c r="G9" s="1">
        <f>AgeBandBasedDetails[[#This Row],[Total Cases Reported]]-AgeBandBasedDetails[[#This Row],[Recovered Cases]]-AgeBandBasedDetails[[#This Row],[Deceased Cases]]</f>
        <v>0</v>
      </c>
    </row>
    <row r="10" spans="1:7" x14ac:dyDescent="0.25">
      <c r="A10" s="1">
        <f t="shared" si="0"/>
        <v>81</v>
      </c>
      <c r="B10" s="1">
        <f t="shared" si="1"/>
        <v>90</v>
      </c>
      <c r="C10" s="1" t="str">
        <f>_xlfn.CONCAT(AgeBandBasedDetails[[#This Row],[Start Age]],"-",AgeBandBasedDetails[[#This Row],[End Age]])</f>
        <v>81-90</v>
      </c>
      <c r="D10" s="1">
        <f>COUNTIFS(DetailsTable[Age Band],AgeBandBasedDetails[[#This Row],[Age Band]],DetailsTable[Positive Date],"&lt;&gt;")</f>
        <v>0</v>
      </c>
      <c r="E10" s="1">
        <f>COUNTIFS(DetailsTable[Age Band],AgeBandBasedDetails[[#This Row],[Age Band]],DetailsTable[Recovered Date],"&lt;&gt;")</f>
        <v>0</v>
      </c>
      <c r="F10" s="1">
        <f>COUNTIFS(DetailsTable[Age Band],AgeBandBasedDetails[[#This Row],[Age Band]],DetailsTable[Deceased Date],"&lt;&gt;")</f>
        <v>0</v>
      </c>
      <c r="G10" s="1">
        <f>AgeBandBasedDetails[[#This Row],[Total Cases Reported]]-AgeBandBasedDetails[[#This Row],[Recovered Cases]]-AgeBandBasedDetails[[#This Row],[Deceased Cases]]</f>
        <v>0</v>
      </c>
    </row>
    <row r="11" spans="1:7" x14ac:dyDescent="0.25">
      <c r="A11" s="1">
        <f t="shared" si="0"/>
        <v>91</v>
      </c>
      <c r="B11" s="1">
        <f t="shared" si="1"/>
        <v>100</v>
      </c>
      <c r="C11" s="1" t="str">
        <f>_xlfn.CONCAT(AgeBandBasedDetails[[#This Row],[Start Age]],"-",AgeBandBasedDetails[[#This Row],[End Age]])</f>
        <v>91-100</v>
      </c>
      <c r="D11" s="1">
        <f>COUNTIFS(DetailsTable[Age Band],AgeBandBasedDetails[[#This Row],[Age Band]],DetailsTable[Positive Date],"&lt;&gt;")</f>
        <v>0</v>
      </c>
      <c r="E11" s="1">
        <f>COUNTIFS(DetailsTable[Age Band],AgeBandBasedDetails[[#This Row],[Age Band]],DetailsTable[Recovered Date],"&lt;&gt;")</f>
        <v>0</v>
      </c>
      <c r="F11" s="1">
        <f>COUNTIFS(DetailsTable[Age Band],AgeBandBasedDetails[[#This Row],[Age Band]],DetailsTable[Deceased Date],"&lt;&gt;")</f>
        <v>0</v>
      </c>
      <c r="G11" s="1">
        <f>AgeBandBasedDetails[[#This Row],[Total Cases Reported]]-AgeBandBasedDetails[[#This Row],[Recovered Cases]]-AgeBandBasedDetails[[#This Row],[Deceased Cases]]</f>
        <v>0</v>
      </c>
    </row>
    <row r="12" spans="1:7" x14ac:dyDescent="0.25">
      <c r="A12" s="1">
        <f t="shared" si="0"/>
        <v>101</v>
      </c>
      <c r="B12" s="1">
        <f t="shared" si="1"/>
        <v>110</v>
      </c>
      <c r="C12" s="1" t="str">
        <f>_xlfn.CONCAT(AgeBandBasedDetails[[#This Row],[Start Age]],"-",AgeBandBasedDetails[[#This Row],[End Age]])</f>
        <v>101-110</v>
      </c>
      <c r="D12" s="1">
        <f>COUNTIFS(DetailsTable[Age Band],AgeBandBasedDetails[[#This Row],[Age Band]],DetailsTable[Positive Date],"&lt;&gt;")</f>
        <v>0</v>
      </c>
      <c r="E12" s="1">
        <f>COUNTIFS(DetailsTable[Age Band],AgeBandBasedDetails[[#This Row],[Age Band]],DetailsTable[Recovered Date],"&lt;&gt;")</f>
        <v>0</v>
      </c>
      <c r="F12" s="1">
        <f>COUNTIFS(DetailsTable[Age Band],AgeBandBasedDetails[[#This Row],[Age Band]],DetailsTable[Deceased Date],"&lt;&gt;")</f>
        <v>0</v>
      </c>
      <c r="G12" s="1">
        <f>AgeBandBasedDetails[[#This Row],[Total Cases Reported]]-AgeBandBasedDetails[[#This Row],[Recovered Cases]]-AgeBandBasedDetails[[#This Row],[Deceased Cases]]</f>
        <v>0</v>
      </c>
    </row>
    <row r="13" spans="1:7" x14ac:dyDescent="0.25">
      <c r="A13" s="1">
        <f t="shared" si="0"/>
        <v>111</v>
      </c>
      <c r="B13" s="1">
        <f t="shared" si="1"/>
        <v>120</v>
      </c>
      <c r="C13" s="1" t="str">
        <f>_xlfn.CONCAT(AgeBandBasedDetails[[#This Row],[Start Age]],"-",AgeBandBasedDetails[[#This Row],[End Age]])</f>
        <v>111-120</v>
      </c>
      <c r="D13" s="1">
        <f>COUNTIFS(DetailsTable[Age Band],AgeBandBasedDetails[[#This Row],[Age Band]],DetailsTable[Positive Date],"&lt;&gt;")</f>
        <v>0</v>
      </c>
      <c r="E13" s="1">
        <f>COUNTIFS(DetailsTable[Age Band],AgeBandBasedDetails[[#This Row],[Age Band]],DetailsTable[Recovered Date],"&lt;&gt;")</f>
        <v>0</v>
      </c>
      <c r="F13" s="1">
        <f>COUNTIFS(DetailsTable[Age Band],AgeBandBasedDetails[[#This Row],[Age Band]],DetailsTable[Deceased Date],"&lt;&gt;")</f>
        <v>0</v>
      </c>
      <c r="G13" s="1">
        <f>AgeBandBasedDetails[[#This Row],[Total Cases Reported]]-AgeBandBasedDetails[[#This Row],[Recovered Cases]]-AgeBandBasedDetails[[#This Row],[Deceased Cases]]</f>
        <v>0</v>
      </c>
    </row>
    <row r="21" spans="1:8" x14ac:dyDescent="0.25">
      <c r="A21" s="24" t="s">
        <v>47</v>
      </c>
      <c r="B21" s="24" t="s">
        <v>48</v>
      </c>
      <c r="C21" s="24" t="s">
        <v>49</v>
      </c>
      <c r="D21" s="35" t="s">
        <v>11</v>
      </c>
      <c r="E21" s="36" t="s">
        <v>16</v>
      </c>
      <c r="F21" s="37" t="s">
        <v>23</v>
      </c>
      <c r="G21" s="37" t="s">
        <v>22</v>
      </c>
      <c r="H21" s="38" t="s">
        <v>25</v>
      </c>
    </row>
    <row r="22" spans="1:8" x14ac:dyDescent="0.25">
      <c r="A22" s="1">
        <v>1</v>
      </c>
      <c r="B22" s="1">
        <v>10</v>
      </c>
      <c r="C22" s="1" t="str">
        <f>_xlfn.CONCAT(AgeBandYearBasedDetailsTable[[#This Row],[Start Age]],"-",AgeBandYearBasedDetailsTable[[#This Row],[End Age]])</f>
        <v>1-10</v>
      </c>
      <c r="D22">
        <v>2020</v>
      </c>
      <c r="E22">
        <f>COUNTIFS(DetailsTable[Age Band],AgeBandYearBasedDetailsTable[[#This Row],[Age Band]],DetailsTable[Year],AgeBandYearBasedDetailsTable[[#This Row],[Year]],DetailsTable[Positive Date],"&lt;&gt;")</f>
        <v>0</v>
      </c>
      <c r="F22">
        <f>COUNTIFS(DetailsTable[Age Band],AgeBandYearBasedDetailsTable[[#This Row],[Age Band]],DetailsTable[Year],AgeBandYearBasedDetailsTable[[#This Row],[Year]],DetailsTable[Recovered Date],"&lt;&gt;")</f>
        <v>0</v>
      </c>
      <c r="G22">
        <f>COUNTIFS(DetailsTable[Age Band],AgeBandYearBasedDetailsTable[[#This Row],[Age Band]],DetailsTable[Year],AgeBandYearBasedDetailsTable[[#This Row],[Year]],DetailsTable[Deceased Date],"&lt;&gt;")</f>
        <v>0</v>
      </c>
      <c r="H22" s="1">
        <f>AgeBandYearBasedDetailsTable[[#This Row],[Total Cases Reported]]-AgeBandYearBasedDetailsTable[[#This Row],[Recovered Cases]]-AgeBandYearBasedDetailsTable[[#This Row],[Deceased Cases]]</f>
        <v>0</v>
      </c>
    </row>
    <row r="23" spans="1:8" x14ac:dyDescent="0.25">
      <c r="A23" s="1">
        <f>A22+10</f>
        <v>11</v>
      </c>
      <c r="B23" s="1">
        <f>B22+10</f>
        <v>20</v>
      </c>
      <c r="C23" s="1" t="str">
        <f>_xlfn.CONCAT(AgeBandYearBasedDetailsTable[[#This Row],[Start Age]],"-",AgeBandYearBasedDetailsTable[[#This Row],[End Age]])</f>
        <v>11-20</v>
      </c>
      <c r="D23">
        <v>2020</v>
      </c>
      <c r="E23">
        <f>COUNTIFS(DetailsTable[Age Band],AgeBandYearBasedDetailsTable[[#This Row],[Age Band]],DetailsTable[Year],AgeBandYearBasedDetailsTable[[#This Row],[Year]],DetailsTable[Positive Date],"&lt;&gt;")</f>
        <v>0</v>
      </c>
      <c r="F23">
        <f>COUNTIFS(DetailsTable[Age Band],AgeBandYearBasedDetailsTable[[#This Row],[Age Band]],DetailsTable[Year],AgeBandYearBasedDetailsTable[[#This Row],[Year]],DetailsTable[Recovered Date],"&lt;&gt;")</f>
        <v>0</v>
      </c>
      <c r="G23">
        <f>COUNTIFS(DetailsTable[Age Band],AgeBandYearBasedDetailsTable[[#This Row],[Age Band]],DetailsTable[Year],AgeBandYearBasedDetailsTable[[#This Row],[Year]],DetailsTable[Deceased Date],"&lt;&gt;")</f>
        <v>0</v>
      </c>
      <c r="H23">
        <f>AgeBandYearBasedDetailsTable[[#This Row],[Total Cases Reported]]-AgeBandYearBasedDetailsTable[[#This Row],[Recovered Cases]]-AgeBandYearBasedDetailsTable[[#This Row],[Deceased Cases]]</f>
        <v>0</v>
      </c>
    </row>
    <row r="24" spans="1:8" x14ac:dyDescent="0.25">
      <c r="A24" s="1">
        <f t="shared" ref="A24:A33" si="2">A23+10</f>
        <v>21</v>
      </c>
      <c r="B24" s="1">
        <f t="shared" ref="B24:B33" si="3">B23+10</f>
        <v>30</v>
      </c>
      <c r="C24" s="1" t="str">
        <f>_xlfn.CONCAT(AgeBandYearBasedDetailsTable[[#This Row],[Start Age]],"-",AgeBandYearBasedDetailsTable[[#This Row],[End Age]])</f>
        <v>21-30</v>
      </c>
      <c r="D24">
        <v>2020</v>
      </c>
      <c r="E24" s="1">
        <f>COUNTIFS(DetailsTable[Age Band],AgeBandYearBasedDetailsTable[[#This Row],[Age Band]],DetailsTable[Year],AgeBandYearBasedDetailsTable[[#This Row],[Year]],DetailsTable[Positive Date],"&lt;&gt;")</f>
        <v>0</v>
      </c>
      <c r="F24" s="1">
        <f>COUNTIFS(DetailsTable[Age Band],AgeBandYearBasedDetailsTable[[#This Row],[Age Band]],DetailsTable[Year],AgeBandYearBasedDetailsTable[[#This Row],[Year]],DetailsTable[Recovered Date],"&lt;&gt;")</f>
        <v>0</v>
      </c>
      <c r="G24" s="1">
        <f>COUNTIFS(DetailsTable[Age Band],AgeBandYearBasedDetailsTable[[#This Row],[Age Band]],DetailsTable[Year],AgeBandYearBasedDetailsTable[[#This Row],[Year]],DetailsTable[Deceased Date],"&lt;&gt;")</f>
        <v>0</v>
      </c>
      <c r="H24" s="1">
        <f>AgeBandYearBasedDetailsTable[[#This Row],[Total Cases Reported]]-AgeBandYearBasedDetailsTable[[#This Row],[Recovered Cases]]-AgeBandYearBasedDetailsTable[[#This Row],[Deceased Cases]]</f>
        <v>0</v>
      </c>
    </row>
    <row r="25" spans="1:8" x14ac:dyDescent="0.25">
      <c r="A25" s="1">
        <f t="shared" si="2"/>
        <v>31</v>
      </c>
      <c r="B25" s="1">
        <f t="shared" si="3"/>
        <v>40</v>
      </c>
      <c r="C25" s="1" t="str">
        <f>_xlfn.CONCAT(AgeBandYearBasedDetailsTable[[#This Row],[Start Age]],"-",AgeBandYearBasedDetailsTable[[#This Row],[End Age]])</f>
        <v>31-40</v>
      </c>
      <c r="D25">
        <v>2020</v>
      </c>
      <c r="E25" s="1">
        <f>COUNTIFS(DetailsTable[Age Band],AgeBandYearBasedDetailsTable[[#This Row],[Age Band]],DetailsTable[Year],AgeBandYearBasedDetailsTable[[#This Row],[Year]],DetailsTable[Positive Date],"&lt;&gt;")</f>
        <v>0</v>
      </c>
      <c r="F25" s="1">
        <f>COUNTIFS(DetailsTable[Age Band],AgeBandYearBasedDetailsTable[[#This Row],[Age Band]],DetailsTable[Year],AgeBandYearBasedDetailsTable[[#This Row],[Year]],DetailsTable[Recovered Date],"&lt;&gt;")</f>
        <v>0</v>
      </c>
      <c r="G25" s="1">
        <f>COUNTIFS(DetailsTable[Age Band],AgeBandYearBasedDetailsTable[[#This Row],[Age Band]],DetailsTable[Year],AgeBandYearBasedDetailsTable[[#This Row],[Year]],DetailsTable[Deceased Date],"&lt;&gt;")</f>
        <v>0</v>
      </c>
      <c r="H25" s="1">
        <f>AgeBandYearBasedDetailsTable[[#This Row],[Total Cases Reported]]-AgeBandYearBasedDetailsTable[[#This Row],[Recovered Cases]]-AgeBandYearBasedDetailsTable[[#This Row],[Deceased Cases]]</f>
        <v>0</v>
      </c>
    </row>
    <row r="26" spans="1:8" x14ac:dyDescent="0.25">
      <c r="A26" s="1">
        <f t="shared" si="2"/>
        <v>41</v>
      </c>
      <c r="B26" s="1">
        <f t="shared" si="3"/>
        <v>50</v>
      </c>
      <c r="C26" s="1" t="str">
        <f>_xlfn.CONCAT(AgeBandYearBasedDetailsTable[[#This Row],[Start Age]],"-",AgeBandYearBasedDetailsTable[[#This Row],[End Age]])</f>
        <v>41-50</v>
      </c>
      <c r="D26">
        <v>2020</v>
      </c>
      <c r="E26" s="1">
        <f>COUNTIFS(DetailsTable[Age Band],AgeBandYearBasedDetailsTable[[#This Row],[Age Band]],DetailsTable[Year],AgeBandYearBasedDetailsTable[[#This Row],[Year]],DetailsTable[Positive Date],"&lt;&gt;")</f>
        <v>1</v>
      </c>
      <c r="F26" s="1">
        <f>COUNTIFS(DetailsTable[Age Band],AgeBandYearBasedDetailsTable[[#This Row],[Age Band]],DetailsTable[Year],AgeBandYearBasedDetailsTable[[#This Row],[Year]],DetailsTable[Recovered Date],"&lt;&gt;")</f>
        <v>1</v>
      </c>
      <c r="G26" s="1">
        <f>COUNTIFS(DetailsTable[Age Band],AgeBandYearBasedDetailsTable[[#This Row],[Age Band]],DetailsTable[Year],AgeBandYearBasedDetailsTable[[#This Row],[Year]],DetailsTable[Deceased Date],"&lt;&gt;")</f>
        <v>0</v>
      </c>
      <c r="H26" s="1">
        <f>AgeBandYearBasedDetailsTable[[#This Row],[Total Cases Reported]]-AgeBandYearBasedDetailsTable[[#This Row],[Recovered Cases]]-AgeBandYearBasedDetailsTable[[#This Row],[Deceased Cases]]</f>
        <v>0</v>
      </c>
    </row>
    <row r="27" spans="1:8" x14ac:dyDescent="0.25">
      <c r="A27" s="1">
        <f t="shared" si="2"/>
        <v>51</v>
      </c>
      <c r="B27" s="1">
        <f t="shared" si="3"/>
        <v>60</v>
      </c>
      <c r="C27" s="1" t="str">
        <f>_xlfn.CONCAT(AgeBandYearBasedDetailsTable[[#This Row],[Start Age]],"-",AgeBandYearBasedDetailsTable[[#This Row],[End Age]])</f>
        <v>51-60</v>
      </c>
      <c r="D27">
        <v>2020</v>
      </c>
      <c r="E27" s="1">
        <f>COUNTIFS(DetailsTable[Age Band],AgeBandYearBasedDetailsTable[[#This Row],[Age Band]],DetailsTable[Year],AgeBandYearBasedDetailsTable[[#This Row],[Year]],DetailsTable[Positive Date],"&lt;&gt;")</f>
        <v>0</v>
      </c>
      <c r="F27" s="1">
        <f>COUNTIFS(DetailsTable[Age Band],AgeBandYearBasedDetailsTable[[#This Row],[Age Band]],DetailsTable[Year],AgeBandYearBasedDetailsTable[[#This Row],[Year]],DetailsTable[Recovered Date],"&lt;&gt;")</f>
        <v>0</v>
      </c>
      <c r="G27" s="1">
        <f>COUNTIFS(DetailsTable[Age Band],AgeBandYearBasedDetailsTable[[#This Row],[Age Band]],DetailsTable[Year],AgeBandYearBasedDetailsTable[[#This Row],[Year]],DetailsTable[Deceased Date],"&lt;&gt;")</f>
        <v>0</v>
      </c>
      <c r="H27" s="1">
        <f>AgeBandYearBasedDetailsTable[[#This Row],[Total Cases Reported]]-AgeBandYearBasedDetailsTable[[#This Row],[Recovered Cases]]-AgeBandYearBasedDetailsTable[[#This Row],[Deceased Cases]]</f>
        <v>0</v>
      </c>
    </row>
    <row r="28" spans="1:8" x14ac:dyDescent="0.25">
      <c r="A28" s="1">
        <f t="shared" si="2"/>
        <v>61</v>
      </c>
      <c r="B28" s="1">
        <f t="shared" si="3"/>
        <v>70</v>
      </c>
      <c r="C28" s="1" t="str">
        <f>_xlfn.CONCAT(AgeBandYearBasedDetailsTable[[#This Row],[Start Age]],"-",AgeBandYearBasedDetailsTable[[#This Row],[End Age]])</f>
        <v>61-70</v>
      </c>
      <c r="D28">
        <v>2020</v>
      </c>
      <c r="E28" s="1">
        <f>COUNTIFS(DetailsTable[Age Band],AgeBandYearBasedDetailsTable[[#This Row],[Age Band]],DetailsTable[Year],AgeBandYearBasedDetailsTable[[#This Row],[Year]],DetailsTable[Positive Date],"&lt;&gt;")</f>
        <v>0</v>
      </c>
      <c r="F28" s="1">
        <f>COUNTIFS(DetailsTable[Age Band],AgeBandYearBasedDetailsTable[[#This Row],[Age Band]],DetailsTable[Year],AgeBandYearBasedDetailsTable[[#This Row],[Year]],DetailsTable[Recovered Date],"&lt;&gt;")</f>
        <v>0</v>
      </c>
      <c r="G28" s="1">
        <f>COUNTIFS(DetailsTable[Age Band],AgeBandYearBasedDetailsTable[[#This Row],[Age Band]],DetailsTable[Year],AgeBandYearBasedDetailsTable[[#This Row],[Year]],DetailsTable[Deceased Date],"&lt;&gt;")</f>
        <v>0</v>
      </c>
      <c r="H28" s="1">
        <f>AgeBandYearBasedDetailsTable[[#This Row],[Total Cases Reported]]-AgeBandYearBasedDetailsTable[[#This Row],[Recovered Cases]]-AgeBandYearBasedDetailsTable[[#This Row],[Deceased Cases]]</f>
        <v>0</v>
      </c>
    </row>
    <row r="29" spans="1:8" x14ac:dyDescent="0.25">
      <c r="A29" s="1">
        <f t="shared" si="2"/>
        <v>71</v>
      </c>
      <c r="B29" s="1">
        <f t="shared" si="3"/>
        <v>80</v>
      </c>
      <c r="C29" s="1" t="str">
        <f>_xlfn.CONCAT(AgeBandYearBasedDetailsTable[[#This Row],[Start Age]],"-",AgeBandYearBasedDetailsTable[[#This Row],[End Age]])</f>
        <v>71-80</v>
      </c>
      <c r="D29">
        <v>2020</v>
      </c>
      <c r="E29" s="1">
        <f>COUNTIFS(DetailsTable[Age Band],AgeBandYearBasedDetailsTable[[#This Row],[Age Band]],DetailsTable[Year],AgeBandYearBasedDetailsTable[[#This Row],[Year]],DetailsTable[Positive Date],"&lt;&gt;")</f>
        <v>0</v>
      </c>
      <c r="F29" s="1">
        <f>COUNTIFS(DetailsTable[Age Band],AgeBandYearBasedDetailsTable[[#This Row],[Age Band]],DetailsTable[Year],AgeBandYearBasedDetailsTable[[#This Row],[Year]],DetailsTable[Recovered Date],"&lt;&gt;")</f>
        <v>0</v>
      </c>
      <c r="G29" s="1">
        <f>COUNTIFS(DetailsTable[Age Band],AgeBandYearBasedDetailsTable[[#This Row],[Age Band]],DetailsTable[Year],AgeBandYearBasedDetailsTable[[#This Row],[Year]],DetailsTable[Deceased Date],"&lt;&gt;")</f>
        <v>0</v>
      </c>
      <c r="H29" s="1">
        <f>AgeBandYearBasedDetailsTable[[#This Row],[Total Cases Reported]]-AgeBandYearBasedDetailsTable[[#This Row],[Recovered Cases]]-AgeBandYearBasedDetailsTable[[#This Row],[Deceased Cases]]</f>
        <v>0</v>
      </c>
    </row>
    <row r="30" spans="1:8" x14ac:dyDescent="0.25">
      <c r="A30" s="1">
        <f t="shared" si="2"/>
        <v>81</v>
      </c>
      <c r="B30" s="1">
        <f t="shared" si="3"/>
        <v>90</v>
      </c>
      <c r="C30" s="1" t="str">
        <f>_xlfn.CONCAT(AgeBandYearBasedDetailsTable[[#This Row],[Start Age]],"-",AgeBandYearBasedDetailsTable[[#This Row],[End Age]])</f>
        <v>81-90</v>
      </c>
      <c r="D30">
        <v>2020</v>
      </c>
      <c r="E30" s="1">
        <f>COUNTIFS(DetailsTable[Age Band],AgeBandYearBasedDetailsTable[[#This Row],[Age Band]],DetailsTable[Year],AgeBandYearBasedDetailsTable[[#This Row],[Year]],DetailsTable[Positive Date],"&lt;&gt;")</f>
        <v>0</v>
      </c>
      <c r="F30" s="1">
        <f>COUNTIFS(DetailsTable[Age Band],AgeBandYearBasedDetailsTable[[#This Row],[Age Band]],DetailsTable[Year],AgeBandYearBasedDetailsTable[[#This Row],[Year]],DetailsTable[Recovered Date],"&lt;&gt;")</f>
        <v>0</v>
      </c>
      <c r="G30" s="1">
        <f>COUNTIFS(DetailsTable[Age Band],AgeBandYearBasedDetailsTable[[#This Row],[Age Band]],DetailsTable[Year],AgeBandYearBasedDetailsTable[[#This Row],[Year]],DetailsTable[Deceased Date],"&lt;&gt;")</f>
        <v>0</v>
      </c>
      <c r="H30" s="1">
        <f>AgeBandYearBasedDetailsTable[[#This Row],[Total Cases Reported]]-AgeBandYearBasedDetailsTable[[#This Row],[Recovered Cases]]-AgeBandYearBasedDetailsTable[[#This Row],[Deceased Cases]]</f>
        <v>0</v>
      </c>
    </row>
    <row r="31" spans="1:8" x14ac:dyDescent="0.25">
      <c r="A31" s="1">
        <f t="shared" si="2"/>
        <v>91</v>
      </c>
      <c r="B31" s="1">
        <f t="shared" si="3"/>
        <v>100</v>
      </c>
      <c r="C31" s="1" t="str">
        <f>_xlfn.CONCAT(AgeBandYearBasedDetailsTable[[#This Row],[Start Age]],"-",AgeBandYearBasedDetailsTable[[#This Row],[End Age]])</f>
        <v>91-100</v>
      </c>
      <c r="D31">
        <v>2020</v>
      </c>
      <c r="E31" s="1">
        <f>COUNTIFS(DetailsTable[Age Band],AgeBandYearBasedDetailsTable[[#This Row],[Age Band]],DetailsTable[Year],AgeBandYearBasedDetailsTable[[#This Row],[Year]],DetailsTable[Positive Date],"&lt;&gt;")</f>
        <v>0</v>
      </c>
      <c r="F31" s="1">
        <f>COUNTIFS(DetailsTable[Age Band],AgeBandYearBasedDetailsTable[[#This Row],[Age Band]],DetailsTable[Year],AgeBandYearBasedDetailsTable[[#This Row],[Year]],DetailsTable[Recovered Date],"&lt;&gt;")</f>
        <v>0</v>
      </c>
      <c r="G31" s="1">
        <f>COUNTIFS(DetailsTable[Age Band],AgeBandYearBasedDetailsTable[[#This Row],[Age Band]],DetailsTable[Year],AgeBandYearBasedDetailsTable[[#This Row],[Year]],DetailsTable[Deceased Date],"&lt;&gt;")</f>
        <v>0</v>
      </c>
      <c r="H31" s="1">
        <f>AgeBandYearBasedDetailsTable[[#This Row],[Total Cases Reported]]-AgeBandYearBasedDetailsTable[[#This Row],[Recovered Cases]]-AgeBandYearBasedDetailsTable[[#This Row],[Deceased Cases]]</f>
        <v>0</v>
      </c>
    </row>
    <row r="32" spans="1:8" x14ac:dyDescent="0.25">
      <c r="A32" s="1">
        <f t="shared" si="2"/>
        <v>101</v>
      </c>
      <c r="B32" s="1">
        <f t="shared" si="3"/>
        <v>110</v>
      </c>
      <c r="C32" s="1" t="str">
        <f>_xlfn.CONCAT(AgeBandYearBasedDetailsTable[[#This Row],[Start Age]],"-",AgeBandYearBasedDetailsTable[[#This Row],[End Age]])</f>
        <v>101-110</v>
      </c>
      <c r="D32">
        <v>2020</v>
      </c>
      <c r="E32" s="1">
        <f>COUNTIFS(DetailsTable[Age Band],AgeBandYearBasedDetailsTable[[#This Row],[Age Band]],DetailsTable[Year],AgeBandYearBasedDetailsTable[[#This Row],[Year]],DetailsTable[Positive Date],"&lt;&gt;")</f>
        <v>0</v>
      </c>
      <c r="F32" s="1">
        <f>COUNTIFS(DetailsTable[Age Band],AgeBandYearBasedDetailsTable[[#This Row],[Age Band]],DetailsTable[Year],AgeBandYearBasedDetailsTable[[#This Row],[Year]],DetailsTable[Recovered Date],"&lt;&gt;")</f>
        <v>0</v>
      </c>
      <c r="G32" s="1">
        <f>COUNTIFS(DetailsTable[Age Band],AgeBandYearBasedDetailsTable[[#This Row],[Age Band]],DetailsTable[Year],AgeBandYearBasedDetailsTable[[#This Row],[Year]],DetailsTable[Deceased Date],"&lt;&gt;")</f>
        <v>0</v>
      </c>
      <c r="H32" s="1">
        <f>AgeBandYearBasedDetailsTable[[#This Row],[Total Cases Reported]]-AgeBandYearBasedDetailsTable[[#This Row],[Recovered Cases]]-AgeBandYearBasedDetailsTable[[#This Row],[Deceased Cases]]</f>
        <v>0</v>
      </c>
    </row>
    <row r="33" spans="1:8" x14ac:dyDescent="0.25">
      <c r="A33" s="1">
        <f t="shared" si="2"/>
        <v>111</v>
      </c>
      <c r="B33" s="1">
        <f t="shared" si="3"/>
        <v>120</v>
      </c>
      <c r="C33" s="1" t="str">
        <f>_xlfn.CONCAT(AgeBandYearBasedDetailsTable[[#This Row],[Start Age]],"-",AgeBandYearBasedDetailsTable[[#This Row],[End Age]])</f>
        <v>111-120</v>
      </c>
      <c r="D33">
        <v>2020</v>
      </c>
      <c r="E33" s="1">
        <f>COUNTIFS(DetailsTable[Age Band],AgeBandYearBasedDetailsTable[[#This Row],[Age Band]],DetailsTable[Year],AgeBandYearBasedDetailsTable[[#This Row],[Year]],DetailsTable[Positive Date],"&lt;&gt;")</f>
        <v>0</v>
      </c>
      <c r="F33" s="1">
        <f>COUNTIFS(DetailsTable[Age Band],AgeBandYearBasedDetailsTable[[#This Row],[Age Band]],DetailsTable[Year],AgeBandYearBasedDetailsTable[[#This Row],[Year]],DetailsTable[Recovered Date],"&lt;&gt;")</f>
        <v>0</v>
      </c>
      <c r="G33" s="1">
        <f>COUNTIFS(DetailsTable[Age Band],AgeBandYearBasedDetailsTable[[#This Row],[Age Band]],DetailsTable[Year],AgeBandYearBasedDetailsTable[[#This Row],[Year]],DetailsTable[Deceased Date],"&lt;&gt;")</f>
        <v>0</v>
      </c>
      <c r="H33" s="1">
        <f>AgeBandYearBasedDetailsTable[[#This Row],[Total Cases Reported]]-AgeBandYearBasedDetailsTable[[#This Row],[Recovered Cases]]-AgeBandYearBasedDetailsTable[[#This Row],[Deceased Cases]]</f>
        <v>0</v>
      </c>
    </row>
    <row r="41" spans="1:8" x14ac:dyDescent="0.25">
      <c r="A41" s="24" t="s">
        <v>47</v>
      </c>
      <c r="B41" s="24" t="s">
        <v>48</v>
      </c>
      <c r="C41" s="24" t="s">
        <v>49</v>
      </c>
      <c r="D41" s="35" t="s">
        <v>11</v>
      </c>
      <c r="E41" s="36" t="s">
        <v>16</v>
      </c>
      <c r="F41" s="37" t="s">
        <v>23</v>
      </c>
      <c r="G41" s="37" t="s">
        <v>22</v>
      </c>
      <c r="H41" s="38" t="s">
        <v>25</v>
      </c>
    </row>
    <row r="42" spans="1:8" x14ac:dyDescent="0.25">
      <c r="A42" s="1">
        <v>1</v>
      </c>
      <c r="B42" s="1">
        <v>10</v>
      </c>
      <c r="C42" s="1" t="str">
        <f>_xlfn.CONCAT(AgeBandYearBasedDetailsTable2021[[#This Row],[Start Age]],"-",AgeBandYearBasedDetailsTable2021[[#This Row],[End Age]])</f>
        <v>1-10</v>
      </c>
      <c r="D42">
        <v>2021</v>
      </c>
      <c r="E42">
        <f>COUNTIFS(DetailsTable[Age Band],AgeBandYearBasedDetailsTable2021[[#This Row],[Age Band]],DetailsTable[Year],AgeBandYearBasedDetailsTable2021[[#This Row],[Year]],DetailsTable[Positive Date],"&lt;&gt;")</f>
        <v>0</v>
      </c>
      <c r="F42">
        <f>COUNTIFS(DetailsTable[Age Band],AgeBandYearBasedDetailsTable2021[[#This Row],[Age Band]],DetailsTable[Year],AgeBandYearBasedDetailsTable2021[[#This Row],[Year]],DetailsTable[Recovered Date],"&lt;&gt;")</f>
        <v>0</v>
      </c>
      <c r="G42">
        <f>COUNTIFS(DetailsTable[Age Band],AgeBandYearBasedDetailsTable2021[[#This Row],[Age Band]],DetailsTable[Year],AgeBandYearBasedDetailsTable2021[[#This Row],[Year]],DetailsTable[Deceased Date],"&lt;&gt;")</f>
        <v>0</v>
      </c>
      <c r="H42" s="1">
        <f>AgeBandYearBasedDetailsTable2021[[#This Row],[Total Cases Reported]]-AgeBandYearBasedDetailsTable2021[[#This Row],[Recovered Cases]]-AgeBandYearBasedDetailsTable2021[[#This Row],[Deceased Cases]]</f>
        <v>0</v>
      </c>
    </row>
    <row r="43" spans="1:8" x14ac:dyDescent="0.25">
      <c r="A43" s="1">
        <f>A42+10</f>
        <v>11</v>
      </c>
      <c r="B43" s="1">
        <f>B42+10</f>
        <v>20</v>
      </c>
      <c r="C43" s="1" t="str">
        <f>_xlfn.CONCAT(AgeBandYearBasedDetailsTable2021[[#This Row],[Start Age]],"-",AgeBandYearBasedDetailsTable2021[[#This Row],[End Age]])</f>
        <v>11-20</v>
      </c>
      <c r="D43">
        <v>2021</v>
      </c>
      <c r="E43">
        <f>COUNTIFS(DetailsTable[Age Band],AgeBandYearBasedDetailsTable2021[[#This Row],[Age Band]],DetailsTable[Year],AgeBandYearBasedDetailsTable2021[[#This Row],[Year]],DetailsTable[Positive Date],"&lt;&gt;")</f>
        <v>0</v>
      </c>
      <c r="F43">
        <f>COUNTIFS(DetailsTable[Age Band],AgeBandYearBasedDetailsTable2021[[#This Row],[Age Band]],DetailsTable[Year],AgeBandYearBasedDetailsTable2021[[#This Row],[Year]],DetailsTable[Recovered Date],"&lt;&gt;")</f>
        <v>0</v>
      </c>
      <c r="G43">
        <f>COUNTIFS(DetailsTable[Age Band],AgeBandYearBasedDetailsTable2021[[#This Row],[Age Band]],DetailsTable[Year],AgeBandYearBasedDetailsTable2021[[#This Row],[Year]],DetailsTable[Deceased Date],"&lt;&gt;")</f>
        <v>0</v>
      </c>
      <c r="H43">
        <f>AgeBandYearBasedDetailsTable2021[[#This Row],[Total Cases Reported]]-AgeBandYearBasedDetailsTable2021[[#This Row],[Recovered Cases]]-AgeBandYearBasedDetailsTable2021[[#This Row],[Deceased Cases]]</f>
        <v>0</v>
      </c>
    </row>
    <row r="44" spans="1:8" x14ac:dyDescent="0.25">
      <c r="A44" s="1">
        <f t="shared" ref="A44:A53" si="4">A43+10</f>
        <v>21</v>
      </c>
      <c r="B44" s="1">
        <f t="shared" ref="B44:B53" si="5">B43+10</f>
        <v>30</v>
      </c>
      <c r="C44" s="1" t="str">
        <f>_xlfn.CONCAT(AgeBandYearBasedDetailsTable2021[[#This Row],[Start Age]],"-",AgeBandYearBasedDetailsTable2021[[#This Row],[End Age]])</f>
        <v>21-30</v>
      </c>
      <c r="D44">
        <v>2021</v>
      </c>
      <c r="E44" s="1">
        <f>COUNTIFS(DetailsTable[Age Band],AgeBandYearBasedDetailsTable2021[[#This Row],[Age Band]],DetailsTable[Year],AgeBandYearBasedDetailsTable2021[[#This Row],[Year]],DetailsTable[Positive Date],"&lt;&gt;")</f>
        <v>0</v>
      </c>
      <c r="F44" s="1">
        <f>COUNTIFS(DetailsTable[Age Band],AgeBandYearBasedDetailsTable2021[[#This Row],[Age Band]],DetailsTable[Year],AgeBandYearBasedDetailsTable2021[[#This Row],[Year]],DetailsTable[Recovered Date],"&lt;&gt;")</f>
        <v>0</v>
      </c>
      <c r="G44" s="1">
        <f>COUNTIFS(DetailsTable[Age Band],AgeBandYearBasedDetailsTable2021[[#This Row],[Age Band]],DetailsTable[Year],AgeBandYearBasedDetailsTable2021[[#This Row],[Year]],DetailsTable[Deceased Date],"&lt;&gt;")</f>
        <v>0</v>
      </c>
      <c r="H44" s="1">
        <f>AgeBandYearBasedDetailsTable2021[[#This Row],[Total Cases Reported]]-AgeBandYearBasedDetailsTable2021[[#This Row],[Recovered Cases]]-AgeBandYearBasedDetailsTable2021[[#This Row],[Deceased Cases]]</f>
        <v>0</v>
      </c>
    </row>
    <row r="45" spans="1:8" x14ac:dyDescent="0.25">
      <c r="A45" s="1">
        <f t="shared" si="4"/>
        <v>31</v>
      </c>
      <c r="B45" s="1">
        <f t="shared" si="5"/>
        <v>40</v>
      </c>
      <c r="C45" s="1" t="str">
        <f>_xlfn.CONCAT(AgeBandYearBasedDetailsTable2021[[#This Row],[Start Age]],"-",AgeBandYearBasedDetailsTable2021[[#This Row],[End Age]])</f>
        <v>31-40</v>
      </c>
      <c r="D45">
        <v>2021</v>
      </c>
      <c r="E45" s="1">
        <f>COUNTIFS(DetailsTable[Age Band],AgeBandYearBasedDetailsTable2021[[#This Row],[Age Band]],DetailsTable[Year],AgeBandYearBasedDetailsTable2021[[#This Row],[Year]],DetailsTable[Positive Date],"&lt;&gt;")</f>
        <v>0</v>
      </c>
      <c r="F45" s="1">
        <f>COUNTIFS(DetailsTable[Age Band],AgeBandYearBasedDetailsTable2021[[#This Row],[Age Band]],DetailsTable[Year],AgeBandYearBasedDetailsTable2021[[#This Row],[Year]],DetailsTable[Recovered Date],"&lt;&gt;")</f>
        <v>0</v>
      </c>
      <c r="G45" s="1">
        <f>COUNTIFS(DetailsTable[Age Band],AgeBandYearBasedDetailsTable2021[[#This Row],[Age Band]],DetailsTable[Year],AgeBandYearBasedDetailsTable2021[[#This Row],[Year]],DetailsTable[Deceased Date],"&lt;&gt;")</f>
        <v>0</v>
      </c>
      <c r="H45" s="1">
        <f>AgeBandYearBasedDetailsTable2021[[#This Row],[Total Cases Reported]]-AgeBandYearBasedDetailsTable2021[[#This Row],[Recovered Cases]]-AgeBandYearBasedDetailsTable2021[[#This Row],[Deceased Cases]]</f>
        <v>0</v>
      </c>
    </row>
    <row r="46" spans="1:8" x14ac:dyDescent="0.25">
      <c r="A46" s="1">
        <f t="shared" si="4"/>
        <v>41</v>
      </c>
      <c r="B46" s="1">
        <f t="shared" si="5"/>
        <v>50</v>
      </c>
      <c r="C46" s="1" t="str">
        <f>_xlfn.CONCAT(AgeBandYearBasedDetailsTable2021[[#This Row],[Start Age]],"-",AgeBandYearBasedDetailsTable2021[[#This Row],[End Age]])</f>
        <v>41-50</v>
      </c>
      <c r="D46">
        <v>2021</v>
      </c>
      <c r="E46" s="1">
        <f>COUNTIFS(DetailsTable[Age Band],AgeBandYearBasedDetailsTable2021[[#This Row],[Age Band]],DetailsTable[Year],AgeBandYearBasedDetailsTable2021[[#This Row],[Year]],DetailsTable[Positive Date],"&lt;&gt;")</f>
        <v>0</v>
      </c>
      <c r="F46" s="1">
        <f>COUNTIFS(DetailsTable[Age Band],AgeBandYearBasedDetailsTable2021[[#This Row],[Age Band]],DetailsTable[Year],AgeBandYearBasedDetailsTable2021[[#This Row],[Year]],DetailsTable[Recovered Date],"&lt;&gt;")</f>
        <v>0</v>
      </c>
      <c r="G46" s="1">
        <f>COUNTIFS(DetailsTable[Age Band],AgeBandYearBasedDetailsTable2021[[#This Row],[Age Band]],DetailsTable[Year],AgeBandYearBasedDetailsTable2021[[#This Row],[Year]],DetailsTable[Deceased Date],"&lt;&gt;")</f>
        <v>0</v>
      </c>
      <c r="H46" s="1">
        <f>AgeBandYearBasedDetailsTable2021[[#This Row],[Total Cases Reported]]-AgeBandYearBasedDetailsTable2021[[#This Row],[Recovered Cases]]-AgeBandYearBasedDetailsTable2021[[#This Row],[Deceased Cases]]</f>
        <v>0</v>
      </c>
    </row>
    <row r="47" spans="1:8" x14ac:dyDescent="0.25">
      <c r="A47" s="1">
        <f t="shared" si="4"/>
        <v>51</v>
      </c>
      <c r="B47" s="1">
        <f t="shared" si="5"/>
        <v>60</v>
      </c>
      <c r="C47" s="1" t="str">
        <f>_xlfn.CONCAT(AgeBandYearBasedDetailsTable2021[[#This Row],[Start Age]],"-",AgeBandYearBasedDetailsTable2021[[#This Row],[End Age]])</f>
        <v>51-60</v>
      </c>
      <c r="D47">
        <v>2021</v>
      </c>
      <c r="E47" s="1">
        <f>COUNTIFS(DetailsTable[Age Band],AgeBandYearBasedDetailsTable2021[[#This Row],[Age Band]],DetailsTable[Year],AgeBandYearBasedDetailsTable2021[[#This Row],[Year]],DetailsTable[Positive Date],"&lt;&gt;")</f>
        <v>0</v>
      </c>
      <c r="F47" s="1">
        <f>COUNTIFS(DetailsTable[Age Band],AgeBandYearBasedDetailsTable2021[[#This Row],[Age Band]],DetailsTable[Year],AgeBandYearBasedDetailsTable2021[[#This Row],[Year]],DetailsTable[Recovered Date],"&lt;&gt;")</f>
        <v>0</v>
      </c>
      <c r="G47" s="1">
        <f>COUNTIFS(DetailsTable[Age Band],AgeBandYearBasedDetailsTable2021[[#This Row],[Age Band]],DetailsTable[Year],AgeBandYearBasedDetailsTable2021[[#This Row],[Year]],DetailsTable[Deceased Date],"&lt;&gt;")</f>
        <v>0</v>
      </c>
      <c r="H47" s="1">
        <f>AgeBandYearBasedDetailsTable2021[[#This Row],[Total Cases Reported]]-AgeBandYearBasedDetailsTable2021[[#This Row],[Recovered Cases]]-AgeBandYearBasedDetailsTable2021[[#This Row],[Deceased Cases]]</f>
        <v>0</v>
      </c>
    </row>
    <row r="48" spans="1:8" x14ac:dyDescent="0.25">
      <c r="A48" s="1">
        <f t="shared" si="4"/>
        <v>61</v>
      </c>
      <c r="B48" s="1">
        <f t="shared" si="5"/>
        <v>70</v>
      </c>
      <c r="C48" s="1" t="str">
        <f>_xlfn.CONCAT(AgeBandYearBasedDetailsTable2021[[#This Row],[Start Age]],"-",AgeBandYearBasedDetailsTable2021[[#This Row],[End Age]])</f>
        <v>61-70</v>
      </c>
      <c r="D48">
        <v>2021</v>
      </c>
      <c r="E48" s="1">
        <f>COUNTIFS(DetailsTable[Age Band],AgeBandYearBasedDetailsTable2021[[#This Row],[Age Band]],DetailsTable[Year],AgeBandYearBasedDetailsTable2021[[#This Row],[Year]],DetailsTable[Positive Date],"&lt;&gt;")</f>
        <v>0</v>
      </c>
      <c r="F48" s="1">
        <f>COUNTIFS(DetailsTable[Age Band],AgeBandYearBasedDetailsTable2021[[#This Row],[Age Band]],DetailsTable[Year],AgeBandYearBasedDetailsTable2021[[#This Row],[Year]],DetailsTable[Recovered Date],"&lt;&gt;")</f>
        <v>0</v>
      </c>
      <c r="G48" s="1">
        <f>COUNTIFS(DetailsTable[Age Band],AgeBandYearBasedDetailsTable2021[[#This Row],[Age Band]],DetailsTable[Year],AgeBandYearBasedDetailsTable2021[[#This Row],[Year]],DetailsTable[Deceased Date],"&lt;&gt;")</f>
        <v>0</v>
      </c>
      <c r="H48" s="1">
        <f>AgeBandYearBasedDetailsTable2021[[#This Row],[Total Cases Reported]]-AgeBandYearBasedDetailsTable2021[[#This Row],[Recovered Cases]]-AgeBandYearBasedDetailsTable2021[[#This Row],[Deceased Cases]]</f>
        <v>0</v>
      </c>
    </row>
    <row r="49" spans="1:8" x14ac:dyDescent="0.25">
      <c r="A49" s="1">
        <f t="shared" si="4"/>
        <v>71</v>
      </c>
      <c r="B49" s="1">
        <f t="shared" si="5"/>
        <v>80</v>
      </c>
      <c r="C49" s="1" t="str">
        <f>_xlfn.CONCAT(AgeBandYearBasedDetailsTable2021[[#This Row],[Start Age]],"-",AgeBandYearBasedDetailsTable2021[[#This Row],[End Age]])</f>
        <v>71-80</v>
      </c>
      <c r="D49">
        <v>2021</v>
      </c>
      <c r="E49" s="1">
        <f>COUNTIFS(DetailsTable[Age Band],AgeBandYearBasedDetailsTable2021[[#This Row],[Age Band]],DetailsTable[Year],AgeBandYearBasedDetailsTable2021[[#This Row],[Year]],DetailsTable[Positive Date],"&lt;&gt;")</f>
        <v>0</v>
      </c>
      <c r="F49" s="1">
        <f>COUNTIFS(DetailsTable[Age Band],AgeBandYearBasedDetailsTable2021[[#This Row],[Age Band]],DetailsTable[Year],AgeBandYearBasedDetailsTable2021[[#This Row],[Year]],DetailsTable[Recovered Date],"&lt;&gt;")</f>
        <v>0</v>
      </c>
      <c r="G49" s="1">
        <f>COUNTIFS(DetailsTable[Age Band],AgeBandYearBasedDetailsTable2021[[#This Row],[Age Band]],DetailsTable[Year],AgeBandYearBasedDetailsTable2021[[#This Row],[Year]],DetailsTable[Deceased Date],"&lt;&gt;")</f>
        <v>0</v>
      </c>
      <c r="H49" s="1">
        <f>AgeBandYearBasedDetailsTable2021[[#This Row],[Total Cases Reported]]-AgeBandYearBasedDetailsTable2021[[#This Row],[Recovered Cases]]-AgeBandYearBasedDetailsTable2021[[#This Row],[Deceased Cases]]</f>
        <v>0</v>
      </c>
    </row>
    <row r="50" spans="1:8" x14ac:dyDescent="0.25">
      <c r="A50" s="1">
        <f t="shared" si="4"/>
        <v>81</v>
      </c>
      <c r="B50" s="1">
        <f t="shared" si="5"/>
        <v>90</v>
      </c>
      <c r="C50" s="1" t="str">
        <f>_xlfn.CONCAT(AgeBandYearBasedDetailsTable2021[[#This Row],[Start Age]],"-",AgeBandYearBasedDetailsTable2021[[#This Row],[End Age]])</f>
        <v>81-90</v>
      </c>
      <c r="D50">
        <v>2021</v>
      </c>
      <c r="E50" s="1">
        <f>COUNTIFS(DetailsTable[Age Band],AgeBandYearBasedDetailsTable2021[[#This Row],[Age Band]],DetailsTable[Year],AgeBandYearBasedDetailsTable2021[[#This Row],[Year]],DetailsTable[Positive Date],"&lt;&gt;")</f>
        <v>0</v>
      </c>
      <c r="F50" s="1">
        <f>COUNTIFS(DetailsTable[Age Band],AgeBandYearBasedDetailsTable2021[[#This Row],[Age Band]],DetailsTable[Year],AgeBandYearBasedDetailsTable2021[[#This Row],[Year]],DetailsTable[Recovered Date],"&lt;&gt;")</f>
        <v>0</v>
      </c>
      <c r="G50" s="1">
        <f>COUNTIFS(DetailsTable[Age Band],AgeBandYearBasedDetailsTable2021[[#This Row],[Age Band]],DetailsTable[Year],AgeBandYearBasedDetailsTable2021[[#This Row],[Year]],DetailsTable[Deceased Date],"&lt;&gt;")</f>
        <v>0</v>
      </c>
      <c r="H50" s="1">
        <f>AgeBandYearBasedDetailsTable2021[[#This Row],[Total Cases Reported]]-AgeBandYearBasedDetailsTable2021[[#This Row],[Recovered Cases]]-AgeBandYearBasedDetailsTable2021[[#This Row],[Deceased Cases]]</f>
        <v>0</v>
      </c>
    </row>
    <row r="51" spans="1:8" x14ac:dyDescent="0.25">
      <c r="A51" s="1">
        <f t="shared" si="4"/>
        <v>91</v>
      </c>
      <c r="B51" s="1">
        <f t="shared" si="5"/>
        <v>100</v>
      </c>
      <c r="C51" s="1" t="str">
        <f>_xlfn.CONCAT(AgeBandYearBasedDetailsTable2021[[#This Row],[Start Age]],"-",AgeBandYearBasedDetailsTable2021[[#This Row],[End Age]])</f>
        <v>91-100</v>
      </c>
      <c r="D51">
        <v>2021</v>
      </c>
      <c r="E51" s="1">
        <f>COUNTIFS(DetailsTable[Age Band],AgeBandYearBasedDetailsTable2021[[#This Row],[Age Band]],DetailsTable[Year],AgeBandYearBasedDetailsTable2021[[#This Row],[Year]],DetailsTable[Positive Date],"&lt;&gt;")</f>
        <v>0</v>
      </c>
      <c r="F51" s="1">
        <f>COUNTIFS(DetailsTable[Age Band],AgeBandYearBasedDetailsTable2021[[#This Row],[Age Band]],DetailsTable[Year],AgeBandYearBasedDetailsTable2021[[#This Row],[Year]],DetailsTable[Recovered Date],"&lt;&gt;")</f>
        <v>0</v>
      </c>
      <c r="G51" s="1">
        <f>COUNTIFS(DetailsTable[Age Band],AgeBandYearBasedDetailsTable2021[[#This Row],[Age Band]],DetailsTable[Year],AgeBandYearBasedDetailsTable2021[[#This Row],[Year]],DetailsTable[Deceased Date],"&lt;&gt;")</f>
        <v>0</v>
      </c>
      <c r="H51" s="1">
        <f>AgeBandYearBasedDetailsTable2021[[#This Row],[Total Cases Reported]]-AgeBandYearBasedDetailsTable2021[[#This Row],[Recovered Cases]]-AgeBandYearBasedDetailsTable2021[[#This Row],[Deceased Cases]]</f>
        <v>0</v>
      </c>
    </row>
    <row r="52" spans="1:8" x14ac:dyDescent="0.25">
      <c r="A52" s="1">
        <f t="shared" si="4"/>
        <v>101</v>
      </c>
      <c r="B52" s="1">
        <f t="shared" si="5"/>
        <v>110</v>
      </c>
      <c r="C52" s="1" t="str">
        <f>_xlfn.CONCAT(AgeBandYearBasedDetailsTable2021[[#This Row],[Start Age]],"-",AgeBandYearBasedDetailsTable2021[[#This Row],[End Age]])</f>
        <v>101-110</v>
      </c>
      <c r="D52">
        <v>2021</v>
      </c>
      <c r="E52" s="1">
        <f>COUNTIFS(DetailsTable[Age Band],AgeBandYearBasedDetailsTable2021[[#This Row],[Age Band]],DetailsTable[Year],AgeBandYearBasedDetailsTable2021[[#This Row],[Year]],DetailsTable[Positive Date],"&lt;&gt;")</f>
        <v>0</v>
      </c>
      <c r="F52" s="1">
        <f>COUNTIFS(DetailsTable[Age Band],AgeBandYearBasedDetailsTable2021[[#This Row],[Age Band]],DetailsTable[Year],AgeBandYearBasedDetailsTable2021[[#This Row],[Year]],DetailsTable[Recovered Date],"&lt;&gt;")</f>
        <v>0</v>
      </c>
      <c r="G52" s="1">
        <f>COUNTIFS(DetailsTable[Age Band],AgeBandYearBasedDetailsTable2021[[#This Row],[Age Band]],DetailsTable[Year],AgeBandYearBasedDetailsTable2021[[#This Row],[Year]],DetailsTable[Deceased Date],"&lt;&gt;")</f>
        <v>0</v>
      </c>
      <c r="H52" s="1">
        <f>AgeBandYearBasedDetailsTable2021[[#This Row],[Total Cases Reported]]-AgeBandYearBasedDetailsTable2021[[#This Row],[Recovered Cases]]-AgeBandYearBasedDetailsTable2021[[#This Row],[Deceased Cases]]</f>
        <v>0</v>
      </c>
    </row>
    <row r="53" spans="1:8" x14ac:dyDescent="0.25">
      <c r="A53" s="1">
        <f t="shared" si="4"/>
        <v>111</v>
      </c>
      <c r="B53" s="1">
        <f t="shared" si="5"/>
        <v>120</v>
      </c>
      <c r="C53" s="1" t="str">
        <f>_xlfn.CONCAT(AgeBandYearBasedDetailsTable2021[[#This Row],[Start Age]],"-",AgeBandYearBasedDetailsTable2021[[#This Row],[End Age]])</f>
        <v>111-120</v>
      </c>
      <c r="D53">
        <v>2021</v>
      </c>
      <c r="E53" s="1">
        <f>COUNTIFS(DetailsTable[Age Band],AgeBandYearBasedDetailsTable2021[[#This Row],[Age Band]],DetailsTable[Year],AgeBandYearBasedDetailsTable2021[[#This Row],[Year]],DetailsTable[Positive Date],"&lt;&gt;")</f>
        <v>0</v>
      </c>
      <c r="F53" s="1">
        <f>COUNTIFS(DetailsTable[Age Band],AgeBandYearBasedDetailsTable2021[[#This Row],[Age Band]],DetailsTable[Year],AgeBandYearBasedDetailsTable2021[[#This Row],[Year]],DetailsTable[Recovered Date],"&lt;&gt;")</f>
        <v>0</v>
      </c>
      <c r="G53" s="1">
        <f>COUNTIFS(DetailsTable[Age Band],AgeBandYearBasedDetailsTable2021[[#This Row],[Age Band]],DetailsTable[Year],AgeBandYearBasedDetailsTable2021[[#This Row],[Year]],DetailsTable[Deceased Date],"&lt;&gt;")</f>
        <v>0</v>
      </c>
      <c r="H53" s="1">
        <f>AgeBandYearBasedDetailsTable2021[[#This Row],[Total Cases Reported]]-AgeBandYearBasedDetailsTable2021[[#This Row],[Recovered Cases]]-AgeBandYearBasedDetailsTable2021[[#This Row],[Deceased Cases]]</f>
        <v>0</v>
      </c>
    </row>
    <row r="61" spans="1:8" x14ac:dyDescent="0.25">
      <c r="A61" s="24" t="s">
        <v>47</v>
      </c>
      <c r="B61" s="24" t="s">
        <v>48</v>
      </c>
      <c r="C61" s="24" t="s">
        <v>49</v>
      </c>
      <c r="D61" s="35" t="s">
        <v>11</v>
      </c>
      <c r="E61" s="36" t="s">
        <v>16</v>
      </c>
      <c r="F61" s="37" t="s">
        <v>23</v>
      </c>
      <c r="G61" s="37" t="s">
        <v>22</v>
      </c>
      <c r="H61" s="38" t="s">
        <v>25</v>
      </c>
    </row>
    <row r="62" spans="1:8" x14ac:dyDescent="0.25">
      <c r="A62" s="1">
        <v>1</v>
      </c>
      <c r="B62" s="1">
        <v>10</v>
      </c>
      <c r="C62" s="1" t="str">
        <f>_xlfn.CONCAT(AgeBandYearBasedDetailsTable2022[[#This Row],[Start Age]],"-",AgeBandYearBasedDetailsTable2022[[#This Row],[End Age]])</f>
        <v>1-10</v>
      </c>
      <c r="D62">
        <v>2022</v>
      </c>
      <c r="E62">
        <f>COUNTIFS(DetailsTable[Age Band],AgeBandYearBasedDetailsTable2022[[#This Row],[Age Band]],DetailsTable[Year],AgeBandYearBasedDetailsTable2022[[#This Row],[Year]],DetailsTable[Positive Date],"&lt;&gt;")</f>
        <v>0</v>
      </c>
      <c r="F62">
        <f>COUNTIFS(DetailsTable[Age Band],AgeBandYearBasedDetailsTable2022[[#This Row],[Age Band]],DetailsTable[Year],AgeBandYearBasedDetailsTable2022[[#This Row],[Year]],DetailsTable[Recovered Date],"&lt;&gt;")</f>
        <v>0</v>
      </c>
      <c r="G62">
        <f>COUNTIFS(DetailsTable[Age Band],AgeBandYearBasedDetailsTable2022[[#This Row],[Age Band]],DetailsTable[Year],AgeBandYearBasedDetailsTable2022[[#This Row],[Year]],DetailsTable[Deceased Date],"&lt;&gt;")</f>
        <v>0</v>
      </c>
      <c r="H62" s="1">
        <f>AgeBandYearBasedDetailsTable2022[[#This Row],[Total Cases Reported]]-AgeBandYearBasedDetailsTable2022[[#This Row],[Recovered Cases]]-AgeBandYearBasedDetailsTable2022[[#This Row],[Deceased Cases]]</f>
        <v>0</v>
      </c>
    </row>
    <row r="63" spans="1:8" x14ac:dyDescent="0.25">
      <c r="A63" s="1">
        <f>A62+10</f>
        <v>11</v>
      </c>
      <c r="B63" s="1">
        <f>B62+10</f>
        <v>20</v>
      </c>
      <c r="C63" s="1" t="str">
        <f>_xlfn.CONCAT(AgeBandYearBasedDetailsTable2022[[#This Row],[Start Age]],"-",AgeBandYearBasedDetailsTable2022[[#This Row],[End Age]])</f>
        <v>11-20</v>
      </c>
      <c r="D63">
        <v>2022</v>
      </c>
      <c r="E63">
        <f>COUNTIFS(DetailsTable[Age Band],AgeBandYearBasedDetailsTable2022[[#This Row],[Age Band]],DetailsTable[Year],AgeBandYearBasedDetailsTable2022[[#This Row],[Year]],DetailsTable[Positive Date],"&lt;&gt;")</f>
        <v>0</v>
      </c>
      <c r="F63">
        <f>COUNTIFS(DetailsTable[Age Band],AgeBandYearBasedDetailsTable2022[[#This Row],[Age Band]],DetailsTable[Year],AgeBandYearBasedDetailsTable2022[[#This Row],[Year]],DetailsTable[Recovered Date],"&lt;&gt;")</f>
        <v>0</v>
      </c>
      <c r="G63">
        <f>COUNTIFS(DetailsTable[Age Band],AgeBandYearBasedDetailsTable2022[[#This Row],[Age Band]],DetailsTable[Year],AgeBandYearBasedDetailsTable2022[[#This Row],[Year]],DetailsTable[Deceased Date],"&lt;&gt;")</f>
        <v>0</v>
      </c>
      <c r="H63">
        <f>AgeBandYearBasedDetailsTable2022[[#This Row],[Total Cases Reported]]-AgeBandYearBasedDetailsTable2022[[#This Row],[Recovered Cases]]-AgeBandYearBasedDetailsTable2022[[#This Row],[Deceased Cases]]</f>
        <v>0</v>
      </c>
    </row>
    <row r="64" spans="1:8" x14ac:dyDescent="0.25">
      <c r="A64" s="1">
        <f t="shared" ref="A64:A73" si="6">A63+10</f>
        <v>21</v>
      </c>
      <c r="B64" s="1">
        <f t="shared" ref="B64:B73" si="7">B63+10</f>
        <v>30</v>
      </c>
      <c r="C64" s="1" t="str">
        <f>_xlfn.CONCAT(AgeBandYearBasedDetailsTable2022[[#This Row],[Start Age]],"-",AgeBandYearBasedDetailsTable2022[[#This Row],[End Age]])</f>
        <v>21-30</v>
      </c>
      <c r="D64">
        <v>2022</v>
      </c>
      <c r="E64" s="1">
        <f>COUNTIFS(DetailsTable[Age Band],AgeBandYearBasedDetailsTable2022[[#This Row],[Age Band]],DetailsTable[Year],AgeBandYearBasedDetailsTable2022[[#This Row],[Year]],DetailsTable[Positive Date],"&lt;&gt;")</f>
        <v>0</v>
      </c>
      <c r="F64" s="1">
        <f>COUNTIFS(DetailsTable[Age Band],AgeBandYearBasedDetailsTable2022[[#This Row],[Age Band]],DetailsTable[Year],AgeBandYearBasedDetailsTable2022[[#This Row],[Year]],DetailsTable[Recovered Date],"&lt;&gt;")</f>
        <v>0</v>
      </c>
      <c r="G64" s="1">
        <f>COUNTIFS(DetailsTable[Age Band],AgeBandYearBasedDetailsTable2022[[#This Row],[Age Band]],DetailsTable[Year],AgeBandYearBasedDetailsTable2022[[#This Row],[Year]],DetailsTable[Deceased Date],"&lt;&gt;")</f>
        <v>0</v>
      </c>
      <c r="H64" s="1">
        <f>AgeBandYearBasedDetailsTable2022[[#This Row],[Total Cases Reported]]-AgeBandYearBasedDetailsTable2022[[#This Row],[Recovered Cases]]-AgeBandYearBasedDetailsTable2022[[#This Row],[Deceased Cases]]</f>
        <v>0</v>
      </c>
    </row>
    <row r="65" spans="1:8" x14ac:dyDescent="0.25">
      <c r="A65" s="1">
        <f t="shared" si="6"/>
        <v>31</v>
      </c>
      <c r="B65" s="1">
        <f t="shared" si="7"/>
        <v>40</v>
      </c>
      <c r="C65" s="1" t="str">
        <f>_xlfn.CONCAT(AgeBandYearBasedDetailsTable2022[[#This Row],[Start Age]],"-",AgeBandYearBasedDetailsTable2022[[#This Row],[End Age]])</f>
        <v>31-40</v>
      </c>
      <c r="D65">
        <v>2022</v>
      </c>
      <c r="E65" s="1">
        <f>COUNTIFS(DetailsTable[Age Band],AgeBandYearBasedDetailsTable2022[[#This Row],[Age Band]],DetailsTable[Year],AgeBandYearBasedDetailsTable2022[[#This Row],[Year]],DetailsTable[Positive Date],"&lt;&gt;")</f>
        <v>0</v>
      </c>
      <c r="F65" s="1">
        <f>COUNTIFS(DetailsTable[Age Band],AgeBandYearBasedDetailsTable2022[[#This Row],[Age Band]],DetailsTable[Year],AgeBandYearBasedDetailsTable2022[[#This Row],[Year]],DetailsTable[Recovered Date],"&lt;&gt;")</f>
        <v>0</v>
      </c>
      <c r="G65" s="1">
        <f>COUNTIFS(DetailsTable[Age Band],AgeBandYearBasedDetailsTable2022[[#This Row],[Age Band]],DetailsTable[Year],AgeBandYearBasedDetailsTable2022[[#This Row],[Year]],DetailsTable[Deceased Date],"&lt;&gt;")</f>
        <v>0</v>
      </c>
      <c r="H65" s="1">
        <f>AgeBandYearBasedDetailsTable2022[[#This Row],[Total Cases Reported]]-AgeBandYearBasedDetailsTable2022[[#This Row],[Recovered Cases]]-AgeBandYearBasedDetailsTable2022[[#This Row],[Deceased Cases]]</f>
        <v>0</v>
      </c>
    </row>
    <row r="66" spans="1:8" x14ac:dyDescent="0.25">
      <c r="A66" s="1">
        <f t="shared" si="6"/>
        <v>41</v>
      </c>
      <c r="B66" s="1">
        <f t="shared" si="7"/>
        <v>50</v>
      </c>
      <c r="C66" s="1" t="str">
        <f>_xlfn.CONCAT(AgeBandYearBasedDetailsTable2022[[#This Row],[Start Age]],"-",AgeBandYearBasedDetailsTable2022[[#This Row],[End Age]])</f>
        <v>41-50</v>
      </c>
      <c r="D66">
        <v>2022</v>
      </c>
      <c r="E66" s="1">
        <f>COUNTIFS(DetailsTable[Age Band],AgeBandYearBasedDetailsTable2022[[#This Row],[Age Band]],DetailsTable[Year],AgeBandYearBasedDetailsTable2022[[#This Row],[Year]],DetailsTable[Positive Date],"&lt;&gt;")</f>
        <v>0</v>
      </c>
      <c r="F66" s="1">
        <f>COUNTIFS(DetailsTable[Age Band],AgeBandYearBasedDetailsTable2022[[#This Row],[Age Band]],DetailsTable[Year],AgeBandYearBasedDetailsTable2022[[#This Row],[Year]],DetailsTable[Recovered Date],"&lt;&gt;")</f>
        <v>0</v>
      </c>
      <c r="G66" s="1">
        <f>COUNTIFS(DetailsTable[Age Band],AgeBandYearBasedDetailsTable2022[[#This Row],[Age Band]],DetailsTable[Year],AgeBandYearBasedDetailsTable2022[[#This Row],[Year]],DetailsTable[Deceased Date],"&lt;&gt;")</f>
        <v>0</v>
      </c>
      <c r="H66" s="1">
        <f>AgeBandYearBasedDetailsTable2022[[#This Row],[Total Cases Reported]]-AgeBandYearBasedDetailsTable2022[[#This Row],[Recovered Cases]]-AgeBandYearBasedDetailsTable2022[[#This Row],[Deceased Cases]]</f>
        <v>0</v>
      </c>
    </row>
    <row r="67" spans="1:8" x14ac:dyDescent="0.25">
      <c r="A67" s="1">
        <f t="shared" si="6"/>
        <v>51</v>
      </c>
      <c r="B67" s="1">
        <f t="shared" si="7"/>
        <v>60</v>
      </c>
      <c r="C67" s="1" t="str">
        <f>_xlfn.CONCAT(AgeBandYearBasedDetailsTable2022[[#This Row],[Start Age]],"-",AgeBandYearBasedDetailsTable2022[[#This Row],[End Age]])</f>
        <v>51-60</v>
      </c>
      <c r="D67">
        <v>2022</v>
      </c>
      <c r="E67" s="1">
        <f>COUNTIFS(DetailsTable[Age Band],AgeBandYearBasedDetailsTable2022[[#This Row],[Age Band]],DetailsTable[Year],AgeBandYearBasedDetailsTable2022[[#This Row],[Year]],DetailsTable[Positive Date],"&lt;&gt;")</f>
        <v>0</v>
      </c>
      <c r="F67" s="1">
        <f>COUNTIFS(DetailsTable[Age Band],AgeBandYearBasedDetailsTable2022[[#This Row],[Age Band]],DetailsTable[Year],AgeBandYearBasedDetailsTable2022[[#This Row],[Year]],DetailsTable[Recovered Date],"&lt;&gt;")</f>
        <v>0</v>
      </c>
      <c r="G67" s="1">
        <f>COUNTIFS(DetailsTable[Age Band],AgeBandYearBasedDetailsTable2022[[#This Row],[Age Band]],DetailsTable[Year],AgeBandYearBasedDetailsTable2022[[#This Row],[Year]],DetailsTable[Deceased Date],"&lt;&gt;")</f>
        <v>0</v>
      </c>
      <c r="H67" s="1">
        <f>AgeBandYearBasedDetailsTable2022[[#This Row],[Total Cases Reported]]-AgeBandYearBasedDetailsTable2022[[#This Row],[Recovered Cases]]-AgeBandYearBasedDetailsTable2022[[#This Row],[Deceased Cases]]</f>
        <v>0</v>
      </c>
    </row>
    <row r="68" spans="1:8" x14ac:dyDescent="0.25">
      <c r="A68" s="1">
        <f t="shared" si="6"/>
        <v>61</v>
      </c>
      <c r="B68" s="1">
        <f t="shared" si="7"/>
        <v>70</v>
      </c>
      <c r="C68" s="1" t="str">
        <f>_xlfn.CONCAT(AgeBandYearBasedDetailsTable2022[[#This Row],[Start Age]],"-",AgeBandYearBasedDetailsTable2022[[#This Row],[End Age]])</f>
        <v>61-70</v>
      </c>
      <c r="D68">
        <v>2022</v>
      </c>
      <c r="E68" s="1">
        <f>COUNTIFS(DetailsTable[Age Band],AgeBandYearBasedDetailsTable2022[[#This Row],[Age Band]],DetailsTable[Year],AgeBandYearBasedDetailsTable2022[[#This Row],[Year]],DetailsTable[Positive Date],"&lt;&gt;")</f>
        <v>0</v>
      </c>
      <c r="F68" s="1">
        <f>COUNTIFS(DetailsTable[Age Band],AgeBandYearBasedDetailsTable2022[[#This Row],[Age Band]],DetailsTable[Year],AgeBandYearBasedDetailsTable2022[[#This Row],[Year]],DetailsTable[Recovered Date],"&lt;&gt;")</f>
        <v>0</v>
      </c>
      <c r="G68" s="1">
        <f>COUNTIFS(DetailsTable[Age Band],AgeBandYearBasedDetailsTable2022[[#This Row],[Age Band]],DetailsTable[Year],AgeBandYearBasedDetailsTable2022[[#This Row],[Year]],DetailsTable[Deceased Date],"&lt;&gt;")</f>
        <v>0</v>
      </c>
      <c r="H68" s="1">
        <f>AgeBandYearBasedDetailsTable2022[[#This Row],[Total Cases Reported]]-AgeBandYearBasedDetailsTable2022[[#This Row],[Recovered Cases]]-AgeBandYearBasedDetailsTable2022[[#This Row],[Deceased Cases]]</f>
        <v>0</v>
      </c>
    </row>
    <row r="69" spans="1:8" x14ac:dyDescent="0.25">
      <c r="A69" s="1">
        <f t="shared" si="6"/>
        <v>71</v>
      </c>
      <c r="B69" s="1">
        <f t="shared" si="7"/>
        <v>80</v>
      </c>
      <c r="C69" s="1" t="str">
        <f>_xlfn.CONCAT(AgeBandYearBasedDetailsTable2022[[#This Row],[Start Age]],"-",AgeBandYearBasedDetailsTable2022[[#This Row],[End Age]])</f>
        <v>71-80</v>
      </c>
      <c r="D69">
        <v>2022</v>
      </c>
      <c r="E69" s="1">
        <f>COUNTIFS(DetailsTable[Age Band],AgeBandYearBasedDetailsTable2022[[#This Row],[Age Band]],DetailsTable[Year],AgeBandYearBasedDetailsTable2022[[#This Row],[Year]],DetailsTable[Positive Date],"&lt;&gt;")</f>
        <v>0</v>
      </c>
      <c r="F69" s="1">
        <f>COUNTIFS(DetailsTable[Age Band],AgeBandYearBasedDetailsTable2022[[#This Row],[Age Band]],DetailsTable[Year],AgeBandYearBasedDetailsTable2022[[#This Row],[Year]],DetailsTable[Recovered Date],"&lt;&gt;")</f>
        <v>0</v>
      </c>
      <c r="G69" s="1">
        <f>COUNTIFS(DetailsTable[Age Band],AgeBandYearBasedDetailsTable2022[[#This Row],[Age Band]],DetailsTable[Year],AgeBandYearBasedDetailsTable2022[[#This Row],[Year]],DetailsTable[Deceased Date],"&lt;&gt;")</f>
        <v>0</v>
      </c>
      <c r="H69" s="1">
        <f>AgeBandYearBasedDetailsTable2022[[#This Row],[Total Cases Reported]]-AgeBandYearBasedDetailsTable2022[[#This Row],[Recovered Cases]]-AgeBandYearBasedDetailsTable2022[[#This Row],[Deceased Cases]]</f>
        <v>0</v>
      </c>
    </row>
    <row r="70" spans="1:8" x14ac:dyDescent="0.25">
      <c r="A70" s="1">
        <f t="shared" si="6"/>
        <v>81</v>
      </c>
      <c r="B70" s="1">
        <f t="shared" si="7"/>
        <v>90</v>
      </c>
      <c r="C70" s="1" t="str">
        <f>_xlfn.CONCAT(AgeBandYearBasedDetailsTable2022[[#This Row],[Start Age]],"-",AgeBandYearBasedDetailsTable2022[[#This Row],[End Age]])</f>
        <v>81-90</v>
      </c>
      <c r="D70">
        <v>2022</v>
      </c>
      <c r="E70" s="1">
        <f>COUNTIFS(DetailsTable[Age Band],AgeBandYearBasedDetailsTable2022[[#This Row],[Age Band]],DetailsTable[Year],AgeBandYearBasedDetailsTable2022[[#This Row],[Year]],DetailsTable[Positive Date],"&lt;&gt;")</f>
        <v>0</v>
      </c>
      <c r="F70" s="1">
        <f>COUNTIFS(DetailsTable[Age Band],AgeBandYearBasedDetailsTable2022[[#This Row],[Age Band]],DetailsTable[Year],AgeBandYearBasedDetailsTable2022[[#This Row],[Year]],DetailsTable[Recovered Date],"&lt;&gt;")</f>
        <v>0</v>
      </c>
      <c r="G70" s="1">
        <f>COUNTIFS(DetailsTable[Age Band],AgeBandYearBasedDetailsTable2022[[#This Row],[Age Band]],DetailsTable[Year],AgeBandYearBasedDetailsTable2022[[#This Row],[Year]],DetailsTable[Deceased Date],"&lt;&gt;")</f>
        <v>0</v>
      </c>
      <c r="H70" s="1">
        <f>AgeBandYearBasedDetailsTable2022[[#This Row],[Total Cases Reported]]-AgeBandYearBasedDetailsTable2022[[#This Row],[Recovered Cases]]-AgeBandYearBasedDetailsTable2022[[#This Row],[Deceased Cases]]</f>
        <v>0</v>
      </c>
    </row>
    <row r="71" spans="1:8" x14ac:dyDescent="0.25">
      <c r="A71" s="1">
        <f t="shared" si="6"/>
        <v>91</v>
      </c>
      <c r="B71" s="1">
        <f t="shared" si="7"/>
        <v>100</v>
      </c>
      <c r="C71" s="1" t="str">
        <f>_xlfn.CONCAT(AgeBandYearBasedDetailsTable2022[[#This Row],[Start Age]],"-",AgeBandYearBasedDetailsTable2022[[#This Row],[End Age]])</f>
        <v>91-100</v>
      </c>
      <c r="D71">
        <v>2022</v>
      </c>
      <c r="E71" s="1">
        <f>COUNTIFS(DetailsTable[Age Band],AgeBandYearBasedDetailsTable2022[[#This Row],[Age Band]],DetailsTable[Year],AgeBandYearBasedDetailsTable2022[[#This Row],[Year]],DetailsTable[Positive Date],"&lt;&gt;")</f>
        <v>0</v>
      </c>
      <c r="F71" s="1">
        <f>COUNTIFS(DetailsTable[Age Band],AgeBandYearBasedDetailsTable2022[[#This Row],[Age Band]],DetailsTable[Year],AgeBandYearBasedDetailsTable2022[[#This Row],[Year]],DetailsTable[Recovered Date],"&lt;&gt;")</f>
        <v>0</v>
      </c>
      <c r="G71" s="1">
        <f>COUNTIFS(DetailsTable[Age Band],AgeBandYearBasedDetailsTable2022[[#This Row],[Age Band]],DetailsTable[Year],AgeBandYearBasedDetailsTable2022[[#This Row],[Year]],DetailsTable[Deceased Date],"&lt;&gt;")</f>
        <v>0</v>
      </c>
      <c r="H71" s="1">
        <f>AgeBandYearBasedDetailsTable2022[[#This Row],[Total Cases Reported]]-AgeBandYearBasedDetailsTable2022[[#This Row],[Recovered Cases]]-AgeBandYearBasedDetailsTable2022[[#This Row],[Deceased Cases]]</f>
        <v>0</v>
      </c>
    </row>
    <row r="72" spans="1:8" x14ac:dyDescent="0.25">
      <c r="A72" s="1">
        <f t="shared" si="6"/>
        <v>101</v>
      </c>
      <c r="B72" s="1">
        <f t="shared" si="7"/>
        <v>110</v>
      </c>
      <c r="C72" s="1" t="str">
        <f>_xlfn.CONCAT(AgeBandYearBasedDetailsTable2022[[#This Row],[Start Age]],"-",AgeBandYearBasedDetailsTable2022[[#This Row],[End Age]])</f>
        <v>101-110</v>
      </c>
      <c r="D72">
        <v>2022</v>
      </c>
      <c r="E72" s="1">
        <f>COUNTIFS(DetailsTable[Age Band],AgeBandYearBasedDetailsTable2022[[#This Row],[Age Band]],DetailsTable[Year],AgeBandYearBasedDetailsTable2022[[#This Row],[Year]],DetailsTable[Positive Date],"&lt;&gt;")</f>
        <v>0</v>
      </c>
      <c r="F72" s="1">
        <f>COUNTIFS(DetailsTable[Age Band],AgeBandYearBasedDetailsTable2022[[#This Row],[Age Band]],DetailsTable[Year],AgeBandYearBasedDetailsTable2022[[#This Row],[Year]],DetailsTable[Recovered Date],"&lt;&gt;")</f>
        <v>0</v>
      </c>
      <c r="G72" s="1">
        <f>COUNTIFS(DetailsTable[Age Band],AgeBandYearBasedDetailsTable2022[[#This Row],[Age Band]],DetailsTable[Year],AgeBandYearBasedDetailsTable2022[[#This Row],[Year]],DetailsTable[Deceased Date],"&lt;&gt;")</f>
        <v>0</v>
      </c>
      <c r="H72" s="1">
        <f>AgeBandYearBasedDetailsTable2022[[#This Row],[Total Cases Reported]]-AgeBandYearBasedDetailsTable2022[[#This Row],[Recovered Cases]]-AgeBandYearBasedDetailsTable2022[[#This Row],[Deceased Cases]]</f>
        <v>0</v>
      </c>
    </row>
    <row r="73" spans="1:8" x14ac:dyDescent="0.25">
      <c r="A73" s="1">
        <f t="shared" si="6"/>
        <v>111</v>
      </c>
      <c r="B73" s="1">
        <f t="shared" si="7"/>
        <v>120</v>
      </c>
      <c r="C73" s="1" t="str">
        <f>_xlfn.CONCAT(AgeBandYearBasedDetailsTable2022[[#This Row],[Start Age]],"-",AgeBandYearBasedDetailsTable2022[[#This Row],[End Age]])</f>
        <v>111-120</v>
      </c>
      <c r="D73">
        <v>2022</v>
      </c>
      <c r="E73" s="1">
        <f>COUNTIFS(DetailsTable[Age Band],AgeBandYearBasedDetailsTable2022[[#This Row],[Age Band]],DetailsTable[Year],AgeBandYearBasedDetailsTable2022[[#This Row],[Year]],DetailsTable[Positive Date],"&lt;&gt;")</f>
        <v>0</v>
      </c>
      <c r="F73" s="1">
        <f>COUNTIFS(DetailsTable[Age Band],AgeBandYearBasedDetailsTable2022[[#This Row],[Age Band]],DetailsTable[Year],AgeBandYearBasedDetailsTable2022[[#This Row],[Year]],DetailsTable[Recovered Date],"&lt;&gt;")</f>
        <v>0</v>
      </c>
      <c r="G73" s="1">
        <f>COUNTIFS(DetailsTable[Age Band],AgeBandYearBasedDetailsTable2022[[#This Row],[Age Band]],DetailsTable[Year],AgeBandYearBasedDetailsTable2022[[#This Row],[Year]],DetailsTable[Deceased Date],"&lt;&gt;")</f>
        <v>0</v>
      </c>
      <c r="H73" s="1">
        <f>AgeBandYearBasedDetailsTable2022[[#This Row],[Total Cases Reported]]-AgeBandYearBasedDetailsTable2022[[#This Row],[Recovered Cases]]-AgeBandYearBasedDetailsTable2022[[#This Row],[Deceased Cases]]</f>
        <v>0</v>
      </c>
    </row>
  </sheetData>
  <pageMargins left="0.7" right="0.7" top="0.75" bottom="0.75" header="0.3" footer="0.3"/>
  <tableParts count="4">
    <tablePart r:id="rId1"/>
    <tablePart r:id="rId2"/>
    <tablePart r:id="rId3"/>
    <tablePart r:id="rId4"/>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BCE72-166F-4198-A8EE-2F55B1E08306}">
  <dimension ref="A1:D865"/>
  <sheetViews>
    <sheetView workbookViewId="0">
      <selection activeCell="A2" sqref="A2"/>
    </sheetView>
  </sheetViews>
  <sheetFormatPr defaultRowHeight="15" x14ac:dyDescent="0.25"/>
  <cols>
    <col min="1" max="1" width="9.42578125" customWidth="1"/>
    <col min="2" max="2" width="11.7109375" customWidth="1"/>
    <col min="3" max="3" width="10.85546875" customWidth="1"/>
  </cols>
  <sheetData>
    <row r="1" spans="1:4" x14ac:dyDescent="0.25">
      <c r="A1" t="s">
        <v>24</v>
      </c>
      <c r="B1" t="s">
        <v>27</v>
      </c>
      <c r="C1" t="s">
        <v>26</v>
      </c>
      <c r="D1" t="s">
        <v>50</v>
      </c>
    </row>
    <row r="2" spans="1:4" x14ac:dyDescent="0.25">
      <c r="A2">
        <v>1</v>
      </c>
      <c r="B2">
        <v>1</v>
      </c>
      <c r="C2">
        <v>1</v>
      </c>
      <c r="D2">
        <v>0</v>
      </c>
    </row>
    <row r="3" spans="1:4" x14ac:dyDescent="0.25">
      <c r="A3">
        <v>2</v>
      </c>
      <c r="B3">
        <v>1</v>
      </c>
      <c r="C3">
        <v>1</v>
      </c>
      <c r="D3">
        <v>0</v>
      </c>
    </row>
    <row r="4" spans="1:4" x14ac:dyDescent="0.25">
      <c r="A4">
        <v>3</v>
      </c>
      <c r="B4">
        <v>1</v>
      </c>
      <c r="C4">
        <v>1</v>
      </c>
      <c r="D4">
        <v>1</v>
      </c>
    </row>
    <row r="5" spans="1:4" x14ac:dyDescent="0.25">
      <c r="A5">
        <v>4</v>
      </c>
      <c r="B5">
        <v>1</v>
      </c>
      <c r="C5">
        <v>1</v>
      </c>
      <c r="D5">
        <v>1</v>
      </c>
    </row>
    <row r="6" spans="1:4" x14ac:dyDescent="0.25">
      <c r="A6">
        <v>5</v>
      </c>
      <c r="B6">
        <v>1</v>
      </c>
      <c r="C6">
        <v>1</v>
      </c>
      <c r="D6">
        <v>1</v>
      </c>
    </row>
    <row r="7" spans="1:4" x14ac:dyDescent="0.25">
      <c r="A7">
        <v>6</v>
      </c>
      <c r="B7">
        <v>1</v>
      </c>
      <c r="C7">
        <v>1</v>
      </c>
      <c r="D7">
        <v>2</v>
      </c>
    </row>
    <row r="8" spans="1:4" x14ac:dyDescent="0.25">
      <c r="A8">
        <v>7</v>
      </c>
      <c r="B8">
        <v>1</v>
      </c>
      <c r="C8">
        <v>1</v>
      </c>
      <c r="D8">
        <v>2</v>
      </c>
    </row>
    <row r="9" spans="1:4" x14ac:dyDescent="0.25">
      <c r="A9">
        <v>8</v>
      </c>
      <c r="B9">
        <v>1</v>
      </c>
      <c r="C9">
        <v>1</v>
      </c>
      <c r="D9">
        <v>2</v>
      </c>
    </row>
    <row r="10" spans="1:4" x14ac:dyDescent="0.25">
      <c r="A10">
        <v>9</v>
      </c>
      <c r="B10">
        <v>1</v>
      </c>
      <c r="C10">
        <v>1</v>
      </c>
      <c r="D10">
        <v>3</v>
      </c>
    </row>
    <row r="11" spans="1:4" x14ac:dyDescent="0.25">
      <c r="A11">
        <v>10</v>
      </c>
      <c r="B11">
        <v>1</v>
      </c>
      <c r="C11">
        <v>1</v>
      </c>
      <c r="D11">
        <v>3</v>
      </c>
    </row>
    <row r="12" spans="1:4" x14ac:dyDescent="0.25">
      <c r="A12">
        <v>11</v>
      </c>
      <c r="B12">
        <v>1</v>
      </c>
      <c r="C12">
        <v>1</v>
      </c>
      <c r="D12">
        <v>3</v>
      </c>
    </row>
    <row r="13" spans="1:4" x14ac:dyDescent="0.25">
      <c r="A13">
        <v>12</v>
      </c>
      <c r="B13">
        <v>1</v>
      </c>
      <c r="C13">
        <v>1</v>
      </c>
      <c r="D13">
        <v>4</v>
      </c>
    </row>
    <row r="14" spans="1:4" x14ac:dyDescent="0.25">
      <c r="A14">
        <v>13</v>
      </c>
      <c r="B14">
        <v>2</v>
      </c>
      <c r="C14">
        <v>1</v>
      </c>
      <c r="D14">
        <v>0</v>
      </c>
    </row>
    <row r="15" spans="1:4" x14ac:dyDescent="0.25">
      <c r="A15">
        <v>14</v>
      </c>
      <c r="B15">
        <v>2</v>
      </c>
      <c r="C15">
        <v>1</v>
      </c>
      <c r="D15">
        <v>0</v>
      </c>
    </row>
    <row r="16" spans="1:4" x14ac:dyDescent="0.25">
      <c r="A16">
        <v>15</v>
      </c>
      <c r="B16">
        <v>2</v>
      </c>
      <c r="C16">
        <v>1</v>
      </c>
      <c r="D16">
        <v>1</v>
      </c>
    </row>
    <row r="17" spans="1:4" x14ac:dyDescent="0.25">
      <c r="A17">
        <v>16</v>
      </c>
      <c r="B17">
        <v>2</v>
      </c>
      <c r="C17">
        <v>1</v>
      </c>
      <c r="D17">
        <v>1</v>
      </c>
    </row>
    <row r="18" spans="1:4" x14ac:dyDescent="0.25">
      <c r="A18">
        <v>17</v>
      </c>
      <c r="B18">
        <v>2</v>
      </c>
      <c r="C18">
        <v>1</v>
      </c>
      <c r="D18">
        <v>1</v>
      </c>
    </row>
    <row r="19" spans="1:4" x14ac:dyDescent="0.25">
      <c r="A19">
        <v>18</v>
      </c>
      <c r="B19">
        <v>2</v>
      </c>
      <c r="C19">
        <v>1</v>
      </c>
      <c r="D19">
        <v>2</v>
      </c>
    </row>
    <row r="20" spans="1:4" x14ac:dyDescent="0.25">
      <c r="A20">
        <v>19</v>
      </c>
      <c r="B20">
        <v>2</v>
      </c>
      <c r="C20">
        <v>1</v>
      </c>
      <c r="D20">
        <v>2</v>
      </c>
    </row>
    <row r="21" spans="1:4" x14ac:dyDescent="0.25">
      <c r="A21">
        <v>20</v>
      </c>
      <c r="B21">
        <v>2</v>
      </c>
      <c r="C21">
        <v>1</v>
      </c>
      <c r="D21">
        <v>2</v>
      </c>
    </row>
    <row r="22" spans="1:4" x14ac:dyDescent="0.25">
      <c r="A22">
        <v>21</v>
      </c>
      <c r="B22">
        <v>2</v>
      </c>
      <c r="C22">
        <v>1</v>
      </c>
      <c r="D22">
        <v>3</v>
      </c>
    </row>
    <row r="23" spans="1:4" x14ac:dyDescent="0.25">
      <c r="A23">
        <v>22</v>
      </c>
      <c r="B23">
        <v>2</v>
      </c>
      <c r="C23">
        <v>1</v>
      </c>
      <c r="D23">
        <v>3</v>
      </c>
    </row>
    <row r="24" spans="1:4" x14ac:dyDescent="0.25">
      <c r="A24">
        <v>23</v>
      </c>
      <c r="B24">
        <v>2</v>
      </c>
      <c r="C24">
        <v>1</v>
      </c>
      <c r="D24">
        <v>3</v>
      </c>
    </row>
    <row r="25" spans="1:4" x14ac:dyDescent="0.25">
      <c r="A25">
        <v>24</v>
      </c>
      <c r="B25">
        <v>2</v>
      </c>
      <c r="C25">
        <v>1</v>
      </c>
      <c r="D25">
        <v>4</v>
      </c>
    </row>
    <row r="26" spans="1:4" x14ac:dyDescent="0.25">
      <c r="A26">
        <v>25</v>
      </c>
      <c r="B26">
        <v>3</v>
      </c>
      <c r="C26">
        <v>1</v>
      </c>
      <c r="D26">
        <v>0</v>
      </c>
    </row>
    <row r="27" spans="1:4" x14ac:dyDescent="0.25">
      <c r="A27">
        <v>26</v>
      </c>
      <c r="B27">
        <v>3</v>
      </c>
      <c r="C27">
        <v>1</v>
      </c>
      <c r="D27">
        <v>0</v>
      </c>
    </row>
    <row r="28" spans="1:4" x14ac:dyDescent="0.25">
      <c r="A28">
        <v>27</v>
      </c>
      <c r="B28">
        <v>3</v>
      </c>
      <c r="C28">
        <v>1</v>
      </c>
      <c r="D28">
        <v>1</v>
      </c>
    </row>
    <row r="29" spans="1:4" x14ac:dyDescent="0.25">
      <c r="A29">
        <v>28</v>
      </c>
      <c r="B29">
        <v>3</v>
      </c>
      <c r="C29">
        <v>1</v>
      </c>
      <c r="D29">
        <v>1</v>
      </c>
    </row>
    <row r="30" spans="1:4" x14ac:dyDescent="0.25">
      <c r="A30">
        <v>29</v>
      </c>
      <c r="B30">
        <v>3</v>
      </c>
      <c r="C30">
        <v>1</v>
      </c>
      <c r="D30">
        <v>1</v>
      </c>
    </row>
    <row r="31" spans="1:4" x14ac:dyDescent="0.25">
      <c r="A31">
        <v>30</v>
      </c>
      <c r="B31">
        <v>3</v>
      </c>
      <c r="C31">
        <v>1</v>
      </c>
      <c r="D31">
        <v>2</v>
      </c>
    </row>
    <row r="32" spans="1:4" x14ac:dyDescent="0.25">
      <c r="A32">
        <v>31</v>
      </c>
      <c r="B32">
        <v>3</v>
      </c>
      <c r="C32">
        <v>1</v>
      </c>
      <c r="D32">
        <v>2</v>
      </c>
    </row>
    <row r="33" spans="1:4" x14ac:dyDescent="0.25">
      <c r="A33">
        <v>32</v>
      </c>
      <c r="B33">
        <v>3</v>
      </c>
      <c r="C33">
        <v>1</v>
      </c>
      <c r="D33">
        <v>2</v>
      </c>
    </row>
    <row r="34" spans="1:4" x14ac:dyDescent="0.25">
      <c r="A34">
        <v>33</v>
      </c>
      <c r="B34">
        <v>3</v>
      </c>
      <c r="C34">
        <v>1</v>
      </c>
      <c r="D34">
        <v>3</v>
      </c>
    </row>
    <row r="35" spans="1:4" x14ac:dyDescent="0.25">
      <c r="A35">
        <v>34</v>
      </c>
      <c r="B35">
        <v>3</v>
      </c>
      <c r="C35">
        <v>1</v>
      </c>
      <c r="D35">
        <v>3</v>
      </c>
    </row>
    <row r="36" spans="1:4" x14ac:dyDescent="0.25">
      <c r="A36">
        <v>35</v>
      </c>
      <c r="B36">
        <v>3</v>
      </c>
      <c r="C36">
        <v>1</v>
      </c>
      <c r="D36">
        <v>3</v>
      </c>
    </row>
    <row r="37" spans="1:4" x14ac:dyDescent="0.25">
      <c r="A37">
        <v>36</v>
      </c>
      <c r="B37">
        <v>3</v>
      </c>
      <c r="C37">
        <v>1</v>
      </c>
      <c r="D37">
        <v>4</v>
      </c>
    </row>
    <row r="38" spans="1:4" x14ac:dyDescent="0.25">
      <c r="A38">
        <v>37</v>
      </c>
      <c r="B38">
        <v>4</v>
      </c>
      <c r="C38">
        <v>1</v>
      </c>
      <c r="D38">
        <v>0</v>
      </c>
    </row>
    <row r="39" spans="1:4" x14ac:dyDescent="0.25">
      <c r="A39">
        <v>38</v>
      </c>
      <c r="B39">
        <v>4</v>
      </c>
      <c r="C39">
        <v>1</v>
      </c>
      <c r="D39">
        <v>0</v>
      </c>
    </row>
    <row r="40" spans="1:4" x14ac:dyDescent="0.25">
      <c r="A40">
        <v>39</v>
      </c>
      <c r="B40">
        <v>4</v>
      </c>
      <c r="C40">
        <v>1</v>
      </c>
      <c r="D40">
        <v>1</v>
      </c>
    </row>
    <row r="41" spans="1:4" x14ac:dyDescent="0.25">
      <c r="A41">
        <v>40</v>
      </c>
      <c r="B41">
        <v>4</v>
      </c>
      <c r="C41">
        <v>1</v>
      </c>
      <c r="D41">
        <v>1</v>
      </c>
    </row>
    <row r="42" spans="1:4" x14ac:dyDescent="0.25">
      <c r="A42">
        <v>41</v>
      </c>
      <c r="B42">
        <v>4</v>
      </c>
      <c r="C42">
        <v>1</v>
      </c>
      <c r="D42">
        <v>1</v>
      </c>
    </row>
    <row r="43" spans="1:4" x14ac:dyDescent="0.25">
      <c r="A43">
        <v>42</v>
      </c>
      <c r="B43">
        <v>4</v>
      </c>
      <c r="C43">
        <v>1</v>
      </c>
      <c r="D43">
        <v>2</v>
      </c>
    </row>
    <row r="44" spans="1:4" x14ac:dyDescent="0.25">
      <c r="A44">
        <v>43</v>
      </c>
      <c r="B44">
        <v>4</v>
      </c>
      <c r="C44">
        <v>1</v>
      </c>
      <c r="D44">
        <v>2</v>
      </c>
    </row>
    <row r="45" spans="1:4" x14ac:dyDescent="0.25">
      <c r="A45">
        <v>44</v>
      </c>
      <c r="B45">
        <v>4</v>
      </c>
      <c r="C45">
        <v>1</v>
      </c>
      <c r="D45">
        <v>2</v>
      </c>
    </row>
    <row r="46" spans="1:4" x14ac:dyDescent="0.25">
      <c r="A46">
        <v>45</v>
      </c>
      <c r="B46">
        <v>4</v>
      </c>
      <c r="C46">
        <v>1</v>
      </c>
      <c r="D46">
        <v>3</v>
      </c>
    </row>
    <row r="47" spans="1:4" x14ac:dyDescent="0.25">
      <c r="A47">
        <v>46</v>
      </c>
      <c r="B47">
        <v>4</v>
      </c>
      <c r="C47">
        <v>1</v>
      </c>
      <c r="D47">
        <v>3</v>
      </c>
    </row>
    <row r="48" spans="1:4" x14ac:dyDescent="0.25">
      <c r="A48">
        <v>47</v>
      </c>
      <c r="B48">
        <v>4</v>
      </c>
      <c r="C48">
        <v>1</v>
      </c>
      <c r="D48">
        <v>3</v>
      </c>
    </row>
    <row r="49" spans="1:4" x14ac:dyDescent="0.25">
      <c r="A49">
        <v>48</v>
      </c>
      <c r="B49">
        <v>4</v>
      </c>
      <c r="C49">
        <v>1</v>
      </c>
      <c r="D49">
        <v>4</v>
      </c>
    </row>
    <row r="50" spans="1:4" x14ac:dyDescent="0.25">
      <c r="A50">
        <v>49</v>
      </c>
      <c r="B50">
        <v>5</v>
      </c>
      <c r="C50">
        <v>1</v>
      </c>
      <c r="D50">
        <v>0</v>
      </c>
    </row>
    <row r="51" spans="1:4" x14ac:dyDescent="0.25">
      <c r="A51">
        <v>50</v>
      </c>
      <c r="B51">
        <v>5</v>
      </c>
      <c r="C51">
        <v>1</v>
      </c>
      <c r="D51">
        <v>0</v>
      </c>
    </row>
    <row r="52" spans="1:4" x14ac:dyDescent="0.25">
      <c r="A52">
        <v>51</v>
      </c>
      <c r="B52">
        <v>5</v>
      </c>
      <c r="C52">
        <v>1</v>
      </c>
      <c r="D52">
        <v>1</v>
      </c>
    </row>
    <row r="53" spans="1:4" x14ac:dyDescent="0.25">
      <c r="A53">
        <v>52</v>
      </c>
      <c r="B53">
        <v>5</v>
      </c>
      <c r="C53">
        <v>1</v>
      </c>
      <c r="D53">
        <v>1</v>
      </c>
    </row>
    <row r="54" spans="1:4" x14ac:dyDescent="0.25">
      <c r="A54">
        <v>53</v>
      </c>
      <c r="B54">
        <v>5</v>
      </c>
      <c r="C54">
        <v>1</v>
      </c>
      <c r="D54">
        <v>1</v>
      </c>
    </row>
    <row r="55" spans="1:4" x14ac:dyDescent="0.25">
      <c r="A55">
        <v>54</v>
      </c>
      <c r="B55">
        <v>5</v>
      </c>
      <c r="C55">
        <v>1</v>
      </c>
      <c r="D55">
        <v>2</v>
      </c>
    </row>
    <row r="56" spans="1:4" x14ac:dyDescent="0.25">
      <c r="A56">
        <v>55</v>
      </c>
      <c r="B56">
        <v>5</v>
      </c>
      <c r="C56">
        <v>1</v>
      </c>
      <c r="D56">
        <v>2</v>
      </c>
    </row>
    <row r="57" spans="1:4" x14ac:dyDescent="0.25">
      <c r="A57">
        <v>56</v>
      </c>
      <c r="B57">
        <v>5</v>
      </c>
      <c r="C57">
        <v>1</v>
      </c>
      <c r="D57">
        <v>2</v>
      </c>
    </row>
    <row r="58" spans="1:4" x14ac:dyDescent="0.25">
      <c r="A58">
        <v>57</v>
      </c>
      <c r="B58">
        <v>5</v>
      </c>
      <c r="C58">
        <v>1</v>
      </c>
      <c r="D58">
        <v>3</v>
      </c>
    </row>
    <row r="59" spans="1:4" x14ac:dyDescent="0.25">
      <c r="A59">
        <v>58</v>
      </c>
      <c r="B59">
        <v>5</v>
      </c>
      <c r="C59">
        <v>1</v>
      </c>
      <c r="D59">
        <v>3</v>
      </c>
    </row>
    <row r="60" spans="1:4" x14ac:dyDescent="0.25">
      <c r="A60">
        <v>59</v>
      </c>
      <c r="B60">
        <v>5</v>
      </c>
      <c r="C60">
        <v>1</v>
      </c>
      <c r="D60">
        <v>3</v>
      </c>
    </row>
    <row r="61" spans="1:4" x14ac:dyDescent="0.25">
      <c r="A61">
        <v>60</v>
      </c>
      <c r="B61">
        <v>5</v>
      </c>
      <c r="C61">
        <v>1</v>
      </c>
      <c r="D61">
        <v>4</v>
      </c>
    </row>
    <row r="62" spans="1:4" x14ac:dyDescent="0.25">
      <c r="A62">
        <v>61</v>
      </c>
      <c r="B62">
        <v>6</v>
      </c>
      <c r="C62">
        <v>1</v>
      </c>
      <c r="D62">
        <v>0</v>
      </c>
    </row>
    <row r="63" spans="1:4" x14ac:dyDescent="0.25">
      <c r="A63">
        <v>62</v>
      </c>
      <c r="B63">
        <v>6</v>
      </c>
      <c r="C63">
        <v>1</v>
      </c>
      <c r="D63">
        <v>0</v>
      </c>
    </row>
    <row r="64" spans="1:4" x14ac:dyDescent="0.25">
      <c r="A64">
        <v>63</v>
      </c>
      <c r="B64">
        <v>6</v>
      </c>
      <c r="C64">
        <v>1</v>
      </c>
      <c r="D64">
        <v>1</v>
      </c>
    </row>
    <row r="65" spans="1:4" x14ac:dyDescent="0.25">
      <c r="A65">
        <v>64</v>
      </c>
      <c r="B65">
        <v>6</v>
      </c>
      <c r="C65">
        <v>1</v>
      </c>
      <c r="D65">
        <v>1</v>
      </c>
    </row>
    <row r="66" spans="1:4" x14ac:dyDescent="0.25">
      <c r="A66">
        <v>65</v>
      </c>
      <c r="B66">
        <v>6</v>
      </c>
      <c r="C66">
        <v>1</v>
      </c>
      <c r="D66">
        <v>1</v>
      </c>
    </row>
    <row r="67" spans="1:4" x14ac:dyDescent="0.25">
      <c r="A67">
        <v>66</v>
      </c>
      <c r="B67">
        <v>6</v>
      </c>
      <c r="C67">
        <v>1</v>
      </c>
      <c r="D67">
        <v>2</v>
      </c>
    </row>
    <row r="68" spans="1:4" x14ac:dyDescent="0.25">
      <c r="A68">
        <v>67</v>
      </c>
      <c r="B68">
        <v>6</v>
      </c>
      <c r="C68">
        <v>1</v>
      </c>
      <c r="D68">
        <v>2</v>
      </c>
    </row>
    <row r="69" spans="1:4" x14ac:dyDescent="0.25">
      <c r="A69">
        <v>68</v>
      </c>
      <c r="B69">
        <v>6</v>
      </c>
      <c r="C69">
        <v>1</v>
      </c>
      <c r="D69">
        <v>2</v>
      </c>
    </row>
    <row r="70" spans="1:4" x14ac:dyDescent="0.25">
      <c r="A70">
        <v>69</v>
      </c>
      <c r="B70">
        <v>6</v>
      </c>
      <c r="C70">
        <v>1</v>
      </c>
      <c r="D70">
        <v>3</v>
      </c>
    </row>
    <row r="71" spans="1:4" x14ac:dyDescent="0.25">
      <c r="A71">
        <v>70</v>
      </c>
      <c r="B71">
        <v>6</v>
      </c>
      <c r="C71">
        <v>1</v>
      </c>
      <c r="D71">
        <v>3</v>
      </c>
    </row>
    <row r="72" spans="1:4" x14ac:dyDescent="0.25">
      <c r="A72">
        <v>71</v>
      </c>
      <c r="B72">
        <v>6</v>
      </c>
      <c r="C72">
        <v>1</v>
      </c>
      <c r="D72">
        <v>3</v>
      </c>
    </row>
    <row r="73" spans="1:4" x14ac:dyDescent="0.25">
      <c r="A73">
        <v>72</v>
      </c>
      <c r="B73">
        <v>6</v>
      </c>
      <c r="C73">
        <v>1</v>
      </c>
      <c r="D73">
        <v>4</v>
      </c>
    </row>
    <row r="74" spans="1:4" x14ac:dyDescent="0.25">
      <c r="A74">
        <v>73</v>
      </c>
      <c r="B74">
        <v>7</v>
      </c>
      <c r="C74">
        <v>2</v>
      </c>
      <c r="D74">
        <v>0</v>
      </c>
    </row>
    <row r="75" spans="1:4" x14ac:dyDescent="0.25">
      <c r="A75">
        <v>74</v>
      </c>
      <c r="B75">
        <v>7</v>
      </c>
      <c r="C75">
        <v>2</v>
      </c>
      <c r="D75">
        <v>0</v>
      </c>
    </row>
    <row r="76" spans="1:4" x14ac:dyDescent="0.25">
      <c r="A76">
        <v>75</v>
      </c>
      <c r="B76">
        <v>7</v>
      </c>
      <c r="C76">
        <v>2</v>
      </c>
      <c r="D76">
        <v>1</v>
      </c>
    </row>
    <row r="77" spans="1:4" x14ac:dyDescent="0.25">
      <c r="A77">
        <v>76</v>
      </c>
      <c r="B77">
        <v>7</v>
      </c>
      <c r="C77">
        <v>2</v>
      </c>
      <c r="D77">
        <v>1</v>
      </c>
    </row>
    <row r="78" spans="1:4" x14ac:dyDescent="0.25">
      <c r="A78">
        <v>77</v>
      </c>
      <c r="B78">
        <v>7</v>
      </c>
      <c r="C78">
        <v>2</v>
      </c>
      <c r="D78">
        <v>1</v>
      </c>
    </row>
    <row r="79" spans="1:4" x14ac:dyDescent="0.25">
      <c r="A79">
        <v>78</v>
      </c>
      <c r="B79">
        <v>7</v>
      </c>
      <c r="C79">
        <v>2</v>
      </c>
      <c r="D79">
        <v>2</v>
      </c>
    </row>
    <row r="80" spans="1:4" x14ac:dyDescent="0.25">
      <c r="A80">
        <v>79</v>
      </c>
      <c r="B80">
        <v>7</v>
      </c>
      <c r="C80">
        <v>2</v>
      </c>
      <c r="D80">
        <v>2</v>
      </c>
    </row>
    <row r="81" spans="1:4" x14ac:dyDescent="0.25">
      <c r="A81">
        <v>80</v>
      </c>
      <c r="B81">
        <v>7</v>
      </c>
      <c r="C81">
        <v>2</v>
      </c>
      <c r="D81">
        <v>2</v>
      </c>
    </row>
    <row r="82" spans="1:4" x14ac:dyDescent="0.25">
      <c r="A82">
        <v>81</v>
      </c>
      <c r="B82">
        <v>7</v>
      </c>
      <c r="C82">
        <v>2</v>
      </c>
      <c r="D82">
        <v>3</v>
      </c>
    </row>
    <row r="83" spans="1:4" x14ac:dyDescent="0.25">
      <c r="A83">
        <v>82</v>
      </c>
      <c r="B83">
        <v>7</v>
      </c>
      <c r="C83">
        <v>2</v>
      </c>
      <c r="D83">
        <v>3</v>
      </c>
    </row>
    <row r="84" spans="1:4" x14ac:dyDescent="0.25">
      <c r="A84">
        <v>83</v>
      </c>
      <c r="B84">
        <v>7</v>
      </c>
      <c r="C84">
        <v>2</v>
      </c>
      <c r="D84">
        <v>3</v>
      </c>
    </row>
    <row r="85" spans="1:4" x14ac:dyDescent="0.25">
      <c r="A85">
        <v>84</v>
      </c>
      <c r="B85">
        <v>7</v>
      </c>
      <c r="C85">
        <v>2</v>
      </c>
      <c r="D85">
        <v>4</v>
      </c>
    </row>
    <row r="86" spans="1:4" x14ac:dyDescent="0.25">
      <c r="A86">
        <v>85</v>
      </c>
      <c r="B86">
        <v>8</v>
      </c>
      <c r="C86">
        <v>2</v>
      </c>
      <c r="D86">
        <v>0</v>
      </c>
    </row>
    <row r="87" spans="1:4" x14ac:dyDescent="0.25">
      <c r="A87">
        <v>86</v>
      </c>
      <c r="B87">
        <v>8</v>
      </c>
      <c r="C87">
        <v>2</v>
      </c>
      <c r="D87">
        <v>0</v>
      </c>
    </row>
    <row r="88" spans="1:4" x14ac:dyDescent="0.25">
      <c r="A88">
        <v>87</v>
      </c>
      <c r="B88">
        <v>8</v>
      </c>
      <c r="C88">
        <v>2</v>
      </c>
      <c r="D88">
        <v>1</v>
      </c>
    </row>
    <row r="89" spans="1:4" x14ac:dyDescent="0.25">
      <c r="A89">
        <v>88</v>
      </c>
      <c r="B89">
        <v>8</v>
      </c>
      <c r="C89">
        <v>2</v>
      </c>
      <c r="D89">
        <v>1</v>
      </c>
    </row>
    <row r="90" spans="1:4" x14ac:dyDescent="0.25">
      <c r="A90">
        <v>89</v>
      </c>
      <c r="B90">
        <v>8</v>
      </c>
      <c r="C90">
        <v>2</v>
      </c>
      <c r="D90">
        <v>1</v>
      </c>
    </row>
    <row r="91" spans="1:4" x14ac:dyDescent="0.25">
      <c r="A91">
        <v>90</v>
      </c>
      <c r="B91">
        <v>8</v>
      </c>
      <c r="C91">
        <v>2</v>
      </c>
      <c r="D91">
        <v>2</v>
      </c>
    </row>
    <row r="92" spans="1:4" x14ac:dyDescent="0.25">
      <c r="A92">
        <v>91</v>
      </c>
      <c r="B92">
        <v>8</v>
      </c>
      <c r="C92">
        <v>2</v>
      </c>
      <c r="D92">
        <v>2</v>
      </c>
    </row>
    <row r="93" spans="1:4" x14ac:dyDescent="0.25">
      <c r="A93">
        <v>92</v>
      </c>
      <c r="B93">
        <v>8</v>
      </c>
      <c r="C93">
        <v>2</v>
      </c>
      <c r="D93">
        <v>2</v>
      </c>
    </row>
    <row r="94" spans="1:4" x14ac:dyDescent="0.25">
      <c r="A94">
        <v>93</v>
      </c>
      <c r="B94">
        <v>8</v>
      </c>
      <c r="C94">
        <v>2</v>
      </c>
      <c r="D94">
        <v>3</v>
      </c>
    </row>
    <row r="95" spans="1:4" x14ac:dyDescent="0.25">
      <c r="A95">
        <v>94</v>
      </c>
      <c r="B95">
        <v>8</v>
      </c>
      <c r="C95">
        <v>2</v>
      </c>
      <c r="D95">
        <v>3</v>
      </c>
    </row>
    <row r="96" spans="1:4" x14ac:dyDescent="0.25">
      <c r="A96">
        <v>95</v>
      </c>
      <c r="B96">
        <v>8</v>
      </c>
      <c r="C96">
        <v>2</v>
      </c>
      <c r="D96">
        <v>3</v>
      </c>
    </row>
    <row r="97" spans="1:4" x14ac:dyDescent="0.25">
      <c r="A97">
        <v>96</v>
      </c>
      <c r="B97">
        <v>8</v>
      </c>
      <c r="C97">
        <v>2</v>
      </c>
      <c r="D97">
        <v>4</v>
      </c>
    </row>
    <row r="98" spans="1:4" x14ac:dyDescent="0.25">
      <c r="A98">
        <v>97</v>
      </c>
      <c r="B98">
        <v>9</v>
      </c>
      <c r="C98">
        <v>2</v>
      </c>
      <c r="D98">
        <v>0</v>
      </c>
    </row>
    <row r="99" spans="1:4" x14ac:dyDescent="0.25">
      <c r="A99">
        <v>98</v>
      </c>
      <c r="B99">
        <v>9</v>
      </c>
      <c r="C99">
        <v>2</v>
      </c>
      <c r="D99">
        <v>0</v>
      </c>
    </row>
    <row r="100" spans="1:4" x14ac:dyDescent="0.25">
      <c r="A100">
        <v>99</v>
      </c>
      <c r="B100">
        <v>9</v>
      </c>
      <c r="C100">
        <v>2</v>
      </c>
      <c r="D100">
        <v>1</v>
      </c>
    </row>
    <row r="101" spans="1:4" x14ac:dyDescent="0.25">
      <c r="A101">
        <v>100</v>
      </c>
      <c r="B101">
        <v>9</v>
      </c>
      <c r="C101">
        <v>2</v>
      </c>
      <c r="D101">
        <v>1</v>
      </c>
    </row>
    <row r="102" spans="1:4" x14ac:dyDescent="0.25">
      <c r="A102">
        <v>101</v>
      </c>
      <c r="B102">
        <v>9</v>
      </c>
      <c r="C102">
        <v>2</v>
      </c>
      <c r="D102">
        <v>1</v>
      </c>
    </row>
    <row r="103" spans="1:4" x14ac:dyDescent="0.25">
      <c r="A103">
        <v>102</v>
      </c>
      <c r="B103">
        <v>9</v>
      </c>
      <c r="C103">
        <v>2</v>
      </c>
      <c r="D103">
        <v>2</v>
      </c>
    </row>
    <row r="104" spans="1:4" x14ac:dyDescent="0.25">
      <c r="A104">
        <v>103</v>
      </c>
      <c r="B104">
        <v>9</v>
      </c>
      <c r="C104">
        <v>2</v>
      </c>
      <c r="D104">
        <v>2</v>
      </c>
    </row>
    <row r="105" spans="1:4" x14ac:dyDescent="0.25">
      <c r="A105">
        <v>104</v>
      </c>
      <c r="B105">
        <v>9</v>
      </c>
      <c r="C105">
        <v>2</v>
      </c>
      <c r="D105">
        <v>2</v>
      </c>
    </row>
    <row r="106" spans="1:4" x14ac:dyDescent="0.25">
      <c r="A106">
        <v>105</v>
      </c>
      <c r="B106">
        <v>9</v>
      </c>
      <c r="C106">
        <v>2</v>
      </c>
      <c r="D106">
        <v>3</v>
      </c>
    </row>
    <row r="107" spans="1:4" x14ac:dyDescent="0.25">
      <c r="A107">
        <v>106</v>
      </c>
      <c r="B107">
        <v>9</v>
      </c>
      <c r="C107">
        <v>2</v>
      </c>
      <c r="D107">
        <v>3</v>
      </c>
    </row>
    <row r="108" spans="1:4" x14ac:dyDescent="0.25">
      <c r="A108">
        <v>107</v>
      </c>
      <c r="B108">
        <v>9</v>
      </c>
      <c r="C108">
        <v>2</v>
      </c>
      <c r="D108">
        <v>3</v>
      </c>
    </row>
    <row r="109" spans="1:4" x14ac:dyDescent="0.25">
      <c r="A109">
        <v>108</v>
      </c>
      <c r="B109">
        <v>9</v>
      </c>
      <c r="C109">
        <v>2</v>
      </c>
      <c r="D109">
        <v>4</v>
      </c>
    </row>
    <row r="110" spans="1:4" x14ac:dyDescent="0.25">
      <c r="A110">
        <v>109</v>
      </c>
      <c r="B110">
        <v>10</v>
      </c>
      <c r="C110">
        <v>2</v>
      </c>
      <c r="D110">
        <v>0</v>
      </c>
    </row>
    <row r="111" spans="1:4" x14ac:dyDescent="0.25">
      <c r="A111">
        <v>110</v>
      </c>
      <c r="B111">
        <v>10</v>
      </c>
      <c r="C111">
        <v>2</v>
      </c>
      <c r="D111">
        <v>0</v>
      </c>
    </row>
    <row r="112" spans="1:4" x14ac:dyDescent="0.25">
      <c r="A112">
        <v>111</v>
      </c>
      <c r="B112">
        <v>10</v>
      </c>
      <c r="C112">
        <v>2</v>
      </c>
      <c r="D112">
        <v>1</v>
      </c>
    </row>
    <row r="113" spans="1:4" x14ac:dyDescent="0.25">
      <c r="A113">
        <v>112</v>
      </c>
      <c r="B113">
        <v>10</v>
      </c>
      <c r="C113">
        <v>2</v>
      </c>
      <c r="D113">
        <v>1</v>
      </c>
    </row>
    <row r="114" spans="1:4" x14ac:dyDescent="0.25">
      <c r="A114">
        <v>113</v>
      </c>
      <c r="B114">
        <v>10</v>
      </c>
      <c r="C114">
        <v>2</v>
      </c>
      <c r="D114">
        <v>1</v>
      </c>
    </row>
    <row r="115" spans="1:4" x14ac:dyDescent="0.25">
      <c r="A115">
        <v>114</v>
      </c>
      <c r="B115">
        <v>10</v>
      </c>
      <c r="C115">
        <v>2</v>
      </c>
      <c r="D115">
        <v>2</v>
      </c>
    </row>
    <row r="116" spans="1:4" x14ac:dyDescent="0.25">
      <c r="A116">
        <v>115</v>
      </c>
      <c r="B116">
        <v>10</v>
      </c>
      <c r="C116">
        <v>2</v>
      </c>
      <c r="D116">
        <v>2</v>
      </c>
    </row>
    <row r="117" spans="1:4" x14ac:dyDescent="0.25">
      <c r="A117">
        <v>116</v>
      </c>
      <c r="B117">
        <v>10</v>
      </c>
      <c r="C117">
        <v>2</v>
      </c>
      <c r="D117">
        <v>2</v>
      </c>
    </row>
    <row r="118" spans="1:4" x14ac:dyDescent="0.25">
      <c r="A118">
        <v>117</v>
      </c>
      <c r="B118">
        <v>10</v>
      </c>
      <c r="C118">
        <v>2</v>
      </c>
      <c r="D118">
        <v>3</v>
      </c>
    </row>
    <row r="119" spans="1:4" x14ac:dyDescent="0.25">
      <c r="A119">
        <v>118</v>
      </c>
      <c r="B119">
        <v>10</v>
      </c>
      <c r="C119">
        <v>2</v>
      </c>
      <c r="D119">
        <v>3</v>
      </c>
    </row>
    <row r="120" spans="1:4" x14ac:dyDescent="0.25">
      <c r="A120">
        <v>119</v>
      </c>
      <c r="B120">
        <v>10</v>
      </c>
      <c r="C120">
        <v>2</v>
      </c>
      <c r="D120">
        <v>3</v>
      </c>
    </row>
    <row r="121" spans="1:4" x14ac:dyDescent="0.25">
      <c r="A121">
        <v>120</v>
      </c>
      <c r="B121">
        <v>10</v>
      </c>
      <c r="C121">
        <v>2</v>
      </c>
      <c r="D121">
        <v>4</v>
      </c>
    </row>
    <row r="122" spans="1:4" x14ac:dyDescent="0.25">
      <c r="A122">
        <v>121</v>
      </c>
      <c r="B122">
        <v>11</v>
      </c>
      <c r="C122">
        <v>2</v>
      </c>
      <c r="D122">
        <v>0</v>
      </c>
    </row>
    <row r="123" spans="1:4" x14ac:dyDescent="0.25">
      <c r="A123">
        <v>122</v>
      </c>
      <c r="B123">
        <v>11</v>
      </c>
      <c r="C123">
        <v>2</v>
      </c>
      <c r="D123">
        <v>0</v>
      </c>
    </row>
    <row r="124" spans="1:4" x14ac:dyDescent="0.25">
      <c r="A124">
        <v>123</v>
      </c>
      <c r="B124">
        <v>11</v>
      </c>
      <c r="C124">
        <v>2</v>
      </c>
      <c r="D124">
        <v>1</v>
      </c>
    </row>
    <row r="125" spans="1:4" x14ac:dyDescent="0.25">
      <c r="A125">
        <v>124</v>
      </c>
      <c r="B125">
        <v>11</v>
      </c>
      <c r="C125">
        <v>2</v>
      </c>
      <c r="D125">
        <v>1</v>
      </c>
    </row>
    <row r="126" spans="1:4" x14ac:dyDescent="0.25">
      <c r="A126">
        <v>125</v>
      </c>
      <c r="B126">
        <v>11</v>
      </c>
      <c r="C126">
        <v>2</v>
      </c>
      <c r="D126">
        <v>1</v>
      </c>
    </row>
    <row r="127" spans="1:4" x14ac:dyDescent="0.25">
      <c r="A127">
        <v>126</v>
      </c>
      <c r="B127">
        <v>11</v>
      </c>
      <c r="C127">
        <v>2</v>
      </c>
      <c r="D127">
        <v>2</v>
      </c>
    </row>
    <row r="128" spans="1:4" x14ac:dyDescent="0.25">
      <c r="A128">
        <v>127</v>
      </c>
      <c r="B128">
        <v>11</v>
      </c>
      <c r="C128">
        <v>2</v>
      </c>
      <c r="D128">
        <v>2</v>
      </c>
    </row>
    <row r="129" spans="1:4" x14ac:dyDescent="0.25">
      <c r="A129">
        <v>128</v>
      </c>
      <c r="B129">
        <v>11</v>
      </c>
      <c r="C129">
        <v>2</v>
      </c>
      <c r="D129">
        <v>2</v>
      </c>
    </row>
    <row r="130" spans="1:4" x14ac:dyDescent="0.25">
      <c r="A130">
        <v>129</v>
      </c>
      <c r="B130">
        <v>11</v>
      </c>
      <c r="C130">
        <v>2</v>
      </c>
      <c r="D130">
        <v>3</v>
      </c>
    </row>
    <row r="131" spans="1:4" x14ac:dyDescent="0.25">
      <c r="A131">
        <v>130</v>
      </c>
      <c r="B131">
        <v>11</v>
      </c>
      <c r="C131">
        <v>2</v>
      </c>
      <c r="D131">
        <v>3</v>
      </c>
    </row>
    <row r="132" spans="1:4" x14ac:dyDescent="0.25">
      <c r="A132">
        <v>131</v>
      </c>
      <c r="B132">
        <v>11</v>
      </c>
      <c r="C132">
        <v>2</v>
      </c>
      <c r="D132">
        <v>3</v>
      </c>
    </row>
    <row r="133" spans="1:4" x14ac:dyDescent="0.25">
      <c r="A133">
        <v>132</v>
      </c>
      <c r="B133">
        <v>11</v>
      </c>
      <c r="C133">
        <v>2</v>
      </c>
      <c r="D133">
        <v>4</v>
      </c>
    </row>
    <row r="134" spans="1:4" x14ac:dyDescent="0.25">
      <c r="A134">
        <v>133</v>
      </c>
      <c r="B134">
        <v>12</v>
      </c>
      <c r="C134">
        <v>2</v>
      </c>
      <c r="D134">
        <v>0</v>
      </c>
    </row>
    <row r="135" spans="1:4" x14ac:dyDescent="0.25">
      <c r="A135">
        <v>134</v>
      </c>
      <c r="B135">
        <v>12</v>
      </c>
      <c r="C135">
        <v>2</v>
      </c>
      <c r="D135">
        <v>0</v>
      </c>
    </row>
    <row r="136" spans="1:4" x14ac:dyDescent="0.25">
      <c r="A136">
        <v>135</v>
      </c>
      <c r="B136">
        <v>12</v>
      </c>
      <c r="C136">
        <v>2</v>
      </c>
      <c r="D136">
        <v>1</v>
      </c>
    </row>
    <row r="137" spans="1:4" x14ac:dyDescent="0.25">
      <c r="A137">
        <v>136</v>
      </c>
      <c r="B137">
        <v>12</v>
      </c>
      <c r="C137">
        <v>2</v>
      </c>
      <c r="D137">
        <v>1</v>
      </c>
    </row>
    <row r="138" spans="1:4" x14ac:dyDescent="0.25">
      <c r="A138">
        <v>137</v>
      </c>
      <c r="B138">
        <v>12</v>
      </c>
      <c r="C138">
        <v>2</v>
      </c>
      <c r="D138">
        <v>1</v>
      </c>
    </row>
    <row r="139" spans="1:4" x14ac:dyDescent="0.25">
      <c r="A139">
        <v>138</v>
      </c>
      <c r="B139">
        <v>12</v>
      </c>
      <c r="C139">
        <v>2</v>
      </c>
      <c r="D139">
        <v>2</v>
      </c>
    </row>
    <row r="140" spans="1:4" x14ac:dyDescent="0.25">
      <c r="A140">
        <v>139</v>
      </c>
      <c r="B140">
        <v>12</v>
      </c>
      <c r="C140">
        <v>2</v>
      </c>
      <c r="D140">
        <v>2</v>
      </c>
    </row>
    <row r="141" spans="1:4" x14ac:dyDescent="0.25">
      <c r="A141">
        <v>140</v>
      </c>
      <c r="B141">
        <v>12</v>
      </c>
      <c r="C141">
        <v>2</v>
      </c>
      <c r="D141">
        <v>2</v>
      </c>
    </row>
    <row r="142" spans="1:4" x14ac:dyDescent="0.25">
      <c r="A142">
        <v>141</v>
      </c>
      <c r="B142">
        <v>12</v>
      </c>
      <c r="C142">
        <v>2</v>
      </c>
      <c r="D142">
        <v>3</v>
      </c>
    </row>
    <row r="143" spans="1:4" x14ac:dyDescent="0.25">
      <c r="A143">
        <v>142</v>
      </c>
      <c r="B143">
        <v>12</v>
      </c>
      <c r="C143">
        <v>2</v>
      </c>
      <c r="D143">
        <v>3</v>
      </c>
    </row>
    <row r="144" spans="1:4" x14ac:dyDescent="0.25">
      <c r="A144">
        <v>143</v>
      </c>
      <c r="B144">
        <v>12</v>
      </c>
      <c r="C144">
        <v>2</v>
      </c>
      <c r="D144">
        <v>3</v>
      </c>
    </row>
    <row r="145" spans="1:4" x14ac:dyDescent="0.25">
      <c r="A145">
        <v>144</v>
      </c>
      <c r="B145">
        <v>12</v>
      </c>
      <c r="C145">
        <v>2</v>
      </c>
      <c r="D145">
        <v>4</v>
      </c>
    </row>
    <row r="146" spans="1:4" x14ac:dyDescent="0.25">
      <c r="A146">
        <v>145</v>
      </c>
      <c r="B146">
        <v>13</v>
      </c>
      <c r="C146">
        <v>3</v>
      </c>
      <c r="D146">
        <v>0</v>
      </c>
    </row>
    <row r="147" spans="1:4" x14ac:dyDescent="0.25">
      <c r="A147">
        <v>146</v>
      </c>
      <c r="B147">
        <v>13</v>
      </c>
      <c r="C147">
        <v>3</v>
      </c>
      <c r="D147">
        <v>0</v>
      </c>
    </row>
    <row r="148" spans="1:4" x14ac:dyDescent="0.25">
      <c r="A148">
        <v>147</v>
      </c>
      <c r="B148">
        <v>13</v>
      </c>
      <c r="C148">
        <v>3</v>
      </c>
      <c r="D148">
        <v>1</v>
      </c>
    </row>
    <row r="149" spans="1:4" x14ac:dyDescent="0.25">
      <c r="A149">
        <v>148</v>
      </c>
      <c r="B149">
        <v>13</v>
      </c>
      <c r="C149">
        <v>3</v>
      </c>
      <c r="D149">
        <v>1</v>
      </c>
    </row>
    <row r="150" spans="1:4" x14ac:dyDescent="0.25">
      <c r="A150">
        <v>149</v>
      </c>
      <c r="B150">
        <v>13</v>
      </c>
      <c r="C150">
        <v>3</v>
      </c>
      <c r="D150">
        <v>1</v>
      </c>
    </row>
    <row r="151" spans="1:4" x14ac:dyDescent="0.25">
      <c r="A151">
        <v>150</v>
      </c>
      <c r="B151">
        <v>13</v>
      </c>
      <c r="C151">
        <v>3</v>
      </c>
      <c r="D151">
        <v>2</v>
      </c>
    </row>
    <row r="152" spans="1:4" x14ac:dyDescent="0.25">
      <c r="A152">
        <v>151</v>
      </c>
      <c r="B152">
        <v>13</v>
      </c>
      <c r="C152">
        <v>3</v>
      </c>
      <c r="D152">
        <v>2</v>
      </c>
    </row>
    <row r="153" spans="1:4" x14ac:dyDescent="0.25">
      <c r="A153">
        <v>152</v>
      </c>
      <c r="B153">
        <v>13</v>
      </c>
      <c r="C153">
        <v>3</v>
      </c>
      <c r="D153">
        <v>2</v>
      </c>
    </row>
    <row r="154" spans="1:4" x14ac:dyDescent="0.25">
      <c r="A154">
        <v>153</v>
      </c>
      <c r="B154">
        <v>13</v>
      </c>
      <c r="C154">
        <v>3</v>
      </c>
      <c r="D154">
        <v>3</v>
      </c>
    </row>
    <row r="155" spans="1:4" x14ac:dyDescent="0.25">
      <c r="A155">
        <v>154</v>
      </c>
      <c r="B155">
        <v>13</v>
      </c>
      <c r="C155">
        <v>3</v>
      </c>
      <c r="D155">
        <v>3</v>
      </c>
    </row>
    <row r="156" spans="1:4" x14ac:dyDescent="0.25">
      <c r="A156">
        <v>155</v>
      </c>
      <c r="B156">
        <v>13</v>
      </c>
      <c r="C156">
        <v>3</v>
      </c>
      <c r="D156">
        <v>3</v>
      </c>
    </row>
    <row r="157" spans="1:4" x14ac:dyDescent="0.25">
      <c r="A157">
        <v>156</v>
      </c>
      <c r="B157">
        <v>13</v>
      </c>
      <c r="C157">
        <v>3</v>
      </c>
      <c r="D157">
        <v>4</v>
      </c>
    </row>
    <row r="158" spans="1:4" x14ac:dyDescent="0.25">
      <c r="A158">
        <v>157</v>
      </c>
      <c r="B158">
        <v>14</v>
      </c>
      <c r="C158">
        <v>3</v>
      </c>
      <c r="D158">
        <v>0</v>
      </c>
    </row>
    <row r="159" spans="1:4" x14ac:dyDescent="0.25">
      <c r="A159">
        <v>158</v>
      </c>
      <c r="B159">
        <v>14</v>
      </c>
      <c r="C159">
        <v>3</v>
      </c>
      <c r="D159">
        <v>0</v>
      </c>
    </row>
    <row r="160" spans="1:4" x14ac:dyDescent="0.25">
      <c r="A160">
        <v>159</v>
      </c>
      <c r="B160">
        <v>14</v>
      </c>
      <c r="C160">
        <v>3</v>
      </c>
      <c r="D160">
        <v>1</v>
      </c>
    </row>
    <row r="161" spans="1:4" x14ac:dyDescent="0.25">
      <c r="A161">
        <v>160</v>
      </c>
      <c r="B161">
        <v>14</v>
      </c>
      <c r="C161">
        <v>3</v>
      </c>
      <c r="D161">
        <v>1</v>
      </c>
    </row>
    <row r="162" spans="1:4" x14ac:dyDescent="0.25">
      <c r="A162">
        <v>161</v>
      </c>
      <c r="B162">
        <v>14</v>
      </c>
      <c r="C162">
        <v>3</v>
      </c>
      <c r="D162">
        <v>1</v>
      </c>
    </row>
    <row r="163" spans="1:4" x14ac:dyDescent="0.25">
      <c r="A163">
        <v>162</v>
      </c>
      <c r="B163">
        <v>14</v>
      </c>
      <c r="C163">
        <v>3</v>
      </c>
      <c r="D163">
        <v>2</v>
      </c>
    </row>
    <row r="164" spans="1:4" x14ac:dyDescent="0.25">
      <c r="A164">
        <v>163</v>
      </c>
      <c r="B164">
        <v>14</v>
      </c>
      <c r="C164">
        <v>3</v>
      </c>
      <c r="D164">
        <v>2</v>
      </c>
    </row>
    <row r="165" spans="1:4" x14ac:dyDescent="0.25">
      <c r="A165">
        <v>164</v>
      </c>
      <c r="B165">
        <v>14</v>
      </c>
      <c r="C165">
        <v>3</v>
      </c>
      <c r="D165">
        <v>2</v>
      </c>
    </row>
    <row r="166" spans="1:4" x14ac:dyDescent="0.25">
      <c r="A166">
        <v>165</v>
      </c>
      <c r="B166">
        <v>14</v>
      </c>
      <c r="C166">
        <v>3</v>
      </c>
      <c r="D166">
        <v>3</v>
      </c>
    </row>
    <row r="167" spans="1:4" x14ac:dyDescent="0.25">
      <c r="A167">
        <v>166</v>
      </c>
      <c r="B167">
        <v>14</v>
      </c>
      <c r="C167">
        <v>3</v>
      </c>
      <c r="D167">
        <v>3</v>
      </c>
    </row>
    <row r="168" spans="1:4" x14ac:dyDescent="0.25">
      <c r="A168">
        <v>167</v>
      </c>
      <c r="B168">
        <v>14</v>
      </c>
      <c r="C168">
        <v>3</v>
      </c>
      <c r="D168">
        <v>3</v>
      </c>
    </row>
    <row r="169" spans="1:4" x14ac:dyDescent="0.25">
      <c r="A169">
        <v>168</v>
      </c>
      <c r="B169">
        <v>14</v>
      </c>
      <c r="C169">
        <v>3</v>
      </c>
      <c r="D169">
        <v>4</v>
      </c>
    </row>
    <row r="170" spans="1:4" x14ac:dyDescent="0.25">
      <c r="A170">
        <v>169</v>
      </c>
      <c r="B170">
        <v>15</v>
      </c>
      <c r="C170">
        <v>3</v>
      </c>
      <c r="D170">
        <v>0</v>
      </c>
    </row>
    <row r="171" spans="1:4" x14ac:dyDescent="0.25">
      <c r="A171">
        <v>170</v>
      </c>
      <c r="B171">
        <v>15</v>
      </c>
      <c r="C171">
        <v>3</v>
      </c>
      <c r="D171">
        <v>0</v>
      </c>
    </row>
    <row r="172" spans="1:4" x14ac:dyDescent="0.25">
      <c r="A172">
        <v>171</v>
      </c>
      <c r="B172">
        <v>15</v>
      </c>
      <c r="C172">
        <v>3</v>
      </c>
      <c r="D172">
        <v>1</v>
      </c>
    </row>
    <row r="173" spans="1:4" x14ac:dyDescent="0.25">
      <c r="A173">
        <v>172</v>
      </c>
      <c r="B173">
        <v>15</v>
      </c>
      <c r="C173">
        <v>3</v>
      </c>
      <c r="D173">
        <v>1</v>
      </c>
    </row>
    <row r="174" spans="1:4" x14ac:dyDescent="0.25">
      <c r="A174">
        <v>173</v>
      </c>
      <c r="B174">
        <v>15</v>
      </c>
      <c r="C174">
        <v>3</v>
      </c>
      <c r="D174">
        <v>1</v>
      </c>
    </row>
    <row r="175" spans="1:4" x14ac:dyDescent="0.25">
      <c r="A175">
        <v>174</v>
      </c>
      <c r="B175">
        <v>15</v>
      </c>
      <c r="C175">
        <v>3</v>
      </c>
      <c r="D175">
        <v>2</v>
      </c>
    </row>
    <row r="176" spans="1:4" x14ac:dyDescent="0.25">
      <c r="A176">
        <v>175</v>
      </c>
      <c r="B176">
        <v>15</v>
      </c>
      <c r="C176">
        <v>3</v>
      </c>
      <c r="D176">
        <v>2</v>
      </c>
    </row>
    <row r="177" spans="1:4" x14ac:dyDescent="0.25">
      <c r="A177">
        <v>176</v>
      </c>
      <c r="B177">
        <v>15</v>
      </c>
      <c r="C177">
        <v>3</v>
      </c>
      <c r="D177">
        <v>2</v>
      </c>
    </row>
    <row r="178" spans="1:4" x14ac:dyDescent="0.25">
      <c r="A178">
        <v>177</v>
      </c>
      <c r="B178">
        <v>15</v>
      </c>
      <c r="C178">
        <v>3</v>
      </c>
      <c r="D178">
        <v>3</v>
      </c>
    </row>
    <row r="179" spans="1:4" x14ac:dyDescent="0.25">
      <c r="A179">
        <v>178</v>
      </c>
      <c r="B179">
        <v>15</v>
      </c>
      <c r="C179">
        <v>3</v>
      </c>
      <c r="D179">
        <v>3</v>
      </c>
    </row>
    <row r="180" spans="1:4" x14ac:dyDescent="0.25">
      <c r="A180">
        <v>179</v>
      </c>
      <c r="B180">
        <v>15</v>
      </c>
      <c r="C180">
        <v>3</v>
      </c>
      <c r="D180">
        <v>3</v>
      </c>
    </row>
    <row r="181" spans="1:4" x14ac:dyDescent="0.25">
      <c r="A181">
        <v>180</v>
      </c>
      <c r="B181">
        <v>15</v>
      </c>
      <c r="C181">
        <v>3</v>
      </c>
      <c r="D181">
        <v>4</v>
      </c>
    </row>
    <row r="182" spans="1:4" x14ac:dyDescent="0.25">
      <c r="A182">
        <v>181</v>
      </c>
      <c r="B182">
        <v>16</v>
      </c>
      <c r="C182">
        <v>3</v>
      </c>
      <c r="D182">
        <v>0</v>
      </c>
    </row>
    <row r="183" spans="1:4" x14ac:dyDescent="0.25">
      <c r="A183">
        <v>182</v>
      </c>
      <c r="B183">
        <v>16</v>
      </c>
      <c r="C183">
        <v>3</v>
      </c>
      <c r="D183">
        <v>0</v>
      </c>
    </row>
    <row r="184" spans="1:4" x14ac:dyDescent="0.25">
      <c r="A184">
        <v>183</v>
      </c>
      <c r="B184">
        <v>16</v>
      </c>
      <c r="C184">
        <v>3</v>
      </c>
      <c r="D184">
        <v>1</v>
      </c>
    </row>
    <row r="185" spans="1:4" x14ac:dyDescent="0.25">
      <c r="A185">
        <v>184</v>
      </c>
      <c r="B185">
        <v>16</v>
      </c>
      <c r="C185">
        <v>3</v>
      </c>
      <c r="D185">
        <v>1</v>
      </c>
    </row>
    <row r="186" spans="1:4" x14ac:dyDescent="0.25">
      <c r="A186">
        <v>185</v>
      </c>
      <c r="B186">
        <v>16</v>
      </c>
      <c r="C186">
        <v>3</v>
      </c>
      <c r="D186">
        <v>1</v>
      </c>
    </row>
    <row r="187" spans="1:4" x14ac:dyDescent="0.25">
      <c r="A187">
        <v>186</v>
      </c>
      <c r="B187">
        <v>16</v>
      </c>
      <c r="C187">
        <v>3</v>
      </c>
      <c r="D187">
        <v>2</v>
      </c>
    </row>
    <row r="188" spans="1:4" x14ac:dyDescent="0.25">
      <c r="A188">
        <v>187</v>
      </c>
      <c r="B188">
        <v>16</v>
      </c>
      <c r="C188">
        <v>3</v>
      </c>
      <c r="D188">
        <v>2</v>
      </c>
    </row>
    <row r="189" spans="1:4" x14ac:dyDescent="0.25">
      <c r="A189">
        <v>188</v>
      </c>
      <c r="B189">
        <v>16</v>
      </c>
      <c r="C189">
        <v>3</v>
      </c>
      <c r="D189">
        <v>2</v>
      </c>
    </row>
    <row r="190" spans="1:4" x14ac:dyDescent="0.25">
      <c r="A190">
        <v>189</v>
      </c>
      <c r="B190">
        <v>16</v>
      </c>
      <c r="C190">
        <v>3</v>
      </c>
      <c r="D190">
        <v>3</v>
      </c>
    </row>
    <row r="191" spans="1:4" x14ac:dyDescent="0.25">
      <c r="A191">
        <v>190</v>
      </c>
      <c r="B191">
        <v>16</v>
      </c>
      <c r="C191">
        <v>3</v>
      </c>
      <c r="D191">
        <v>3</v>
      </c>
    </row>
    <row r="192" spans="1:4" x14ac:dyDescent="0.25">
      <c r="A192">
        <v>191</v>
      </c>
      <c r="B192">
        <v>16</v>
      </c>
      <c r="C192">
        <v>3</v>
      </c>
      <c r="D192">
        <v>3</v>
      </c>
    </row>
    <row r="193" spans="1:4" x14ac:dyDescent="0.25">
      <c r="A193">
        <v>192</v>
      </c>
      <c r="B193">
        <v>16</v>
      </c>
      <c r="C193">
        <v>3</v>
      </c>
      <c r="D193">
        <v>4</v>
      </c>
    </row>
    <row r="194" spans="1:4" x14ac:dyDescent="0.25">
      <c r="A194">
        <v>193</v>
      </c>
      <c r="B194">
        <v>17</v>
      </c>
      <c r="C194">
        <v>3</v>
      </c>
      <c r="D194">
        <v>0</v>
      </c>
    </row>
    <row r="195" spans="1:4" x14ac:dyDescent="0.25">
      <c r="A195">
        <v>194</v>
      </c>
      <c r="B195">
        <v>17</v>
      </c>
      <c r="C195">
        <v>3</v>
      </c>
      <c r="D195">
        <v>0</v>
      </c>
    </row>
    <row r="196" spans="1:4" x14ac:dyDescent="0.25">
      <c r="A196">
        <v>195</v>
      </c>
      <c r="B196">
        <v>17</v>
      </c>
      <c r="C196">
        <v>3</v>
      </c>
      <c r="D196">
        <v>1</v>
      </c>
    </row>
    <row r="197" spans="1:4" x14ac:dyDescent="0.25">
      <c r="A197">
        <v>196</v>
      </c>
      <c r="B197">
        <v>17</v>
      </c>
      <c r="C197">
        <v>3</v>
      </c>
      <c r="D197">
        <v>1</v>
      </c>
    </row>
    <row r="198" spans="1:4" x14ac:dyDescent="0.25">
      <c r="A198">
        <v>197</v>
      </c>
      <c r="B198">
        <v>17</v>
      </c>
      <c r="C198">
        <v>3</v>
      </c>
      <c r="D198">
        <v>1</v>
      </c>
    </row>
    <row r="199" spans="1:4" x14ac:dyDescent="0.25">
      <c r="A199">
        <v>198</v>
      </c>
      <c r="B199">
        <v>17</v>
      </c>
      <c r="C199">
        <v>3</v>
      </c>
      <c r="D199">
        <v>2</v>
      </c>
    </row>
    <row r="200" spans="1:4" x14ac:dyDescent="0.25">
      <c r="A200">
        <v>199</v>
      </c>
      <c r="B200">
        <v>17</v>
      </c>
      <c r="C200">
        <v>3</v>
      </c>
      <c r="D200">
        <v>2</v>
      </c>
    </row>
    <row r="201" spans="1:4" x14ac:dyDescent="0.25">
      <c r="A201">
        <v>200</v>
      </c>
      <c r="B201">
        <v>17</v>
      </c>
      <c r="C201">
        <v>3</v>
      </c>
      <c r="D201">
        <v>2</v>
      </c>
    </row>
    <row r="202" spans="1:4" x14ac:dyDescent="0.25">
      <c r="A202">
        <v>201</v>
      </c>
      <c r="B202">
        <v>17</v>
      </c>
      <c r="C202">
        <v>3</v>
      </c>
      <c r="D202">
        <v>3</v>
      </c>
    </row>
    <row r="203" spans="1:4" x14ac:dyDescent="0.25">
      <c r="A203">
        <v>202</v>
      </c>
      <c r="B203">
        <v>17</v>
      </c>
      <c r="C203">
        <v>3</v>
      </c>
      <c r="D203">
        <v>3</v>
      </c>
    </row>
    <row r="204" spans="1:4" x14ac:dyDescent="0.25">
      <c r="A204">
        <v>203</v>
      </c>
      <c r="B204">
        <v>17</v>
      </c>
      <c r="C204">
        <v>3</v>
      </c>
      <c r="D204">
        <v>3</v>
      </c>
    </row>
    <row r="205" spans="1:4" x14ac:dyDescent="0.25">
      <c r="A205">
        <v>204</v>
      </c>
      <c r="B205">
        <v>17</v>
      </c>
      <c r="C205">
        <v>3</v>
      </c>
      <c r="D205">
        <v>4</v>
      </c>
    </row>
    <row r="206" spans="1:4" x14ac:dyDescent="0.25">
      <c r="A206">
        <v>205</v>
      </c>
      <c r="B206">
        <v>18</v>
      </c>
      <c r="C206">
        <v>3</v>
      </c>
      <c r="D206">
        <v>0</v>
      </c>
    </row>
    <row r="207" spans="1:4" x14ac:dyDescent="0.25">
      <c r="A207">
        <v>206</v>
      </c>
      <c r="B207">
        <v>18</v>
      </c>
      <c r="C207">
        <v>3</v>
      </c>
      <c r="D207">
        <v>0</v>
      </c>
    </row>
    <row r="208" spans="1:4" x14ac:dyDescent="0.25">
      <c r="A208">
        <v>207</v>
      </c>
      <c r="B208">
        <v>18</v>
      </c>
      <c r="C208">
        <v>3</v>
      </c>
      <c r="D208">
        <v>1</v>
      </c>
    </row>
    <row r="209" spans="1:4" x14ac:dyDescent="0.25">
      <c r="A209">
        <v>208</v>
      </c>
      <c r="B209">
        <v>18</v>
      </c>
      <c r="C209">
        <v>3</v>
      </c>
      <c r="D209">
        <v>1</v>
      </c>
    </row>
    <row r="210" spans="1:4" x14ac:dyDescent="0.25">
      <c r="A210">
        <v>209</v>
      </c>
      <c r="B210">
        <v>18</v>
      </c>
      <c r="C210">
        <v>3</v>
      </c>
      <c r="D210">
        <v>1</v>
      </c>
    </row>
    <row r="211" spans="1:4" x14ac:dyDescent="0.25">
      <c r="A211">
        <v>210</v>
      </c>
      <c r="B211">
        <v>18</v>
      </c>
      <c r="C211">
        <v>3</v>
      </c>
      <c r="D211">
        <v>2</v>
      </c>
    </row>
    <row r="212" spans="1:4" x14ac:dyDescent="0.25">
      <c r="A212">
        <v>211</v>
      </c>
      <c r="B212">
        <v>18</v>
      </c>
      <c r="C212">
        <v>3</v>
      </c>
      <c r="D212">
        <v>2</v>
      </c>
    </row>
    <row r="213" spans="1:4" x14ac:dyDescent="0.25">
      <c r="A213">
        <v>212</v>
      </c>
      <c r="B213">
        <v>18</v>
      </c>
      <c r="C213">
        <v>3</v>
      </c>
      <c r="D213">
        <v>2</v>
      </c>
    </row>
    <row r="214" spans="1:4" x14ac:dyDescent="0.25">
      <c r="A214">
        <v>213</v>
      </c>
      <c r="B214">
        <v>18</v>
      </c>
      <c r="C214">
        <v>3</v>
      </c>
      <c r="D214">
        <v>3</v>
      </c>
    </row>
    <row r="215" spans="1:4" x14ac:dyDescent="0.25">
      <c r="A215">
        <v>214</v>
      </c>
      <c r="B215">
        <v>18</v>
      </c>
      <c r="C215">
        <v>3</v>
      </c>
      <c r="D215">
        <v>3</v>
      </c>
    </row>
    <row r="216" spans="1:4" x14ac:dyDescent="0.25">
      <c r="A216">
        <v>215</v>
      </c>
      <c r="B216">
        <v>18</v>
      </c>
      <c r="C216">
        <v>3</v>
      </c>
      <c r="D216">
        <v>3</v>
      </c>
    </row>
    <row r="217" spans="1:4" x14ac:dyDescent="0.25">
      <c r="A217">
        <v>216</v>
      </c>
      <c r="B217">
        <v>18</v>
      </c>
      <c r="C217">
        <v>3</v>
      </c>
      <c r="D217">
        <v>4</v>
      </c>
    </row>
    <row r="218" spans="1:4" x14ac:dyDescent="0.25">
      <c r="A218">
        <v>217</v>
      </c>
      <c r="B218">
        <v>19</v>
      </c>
      <c r="C218">
        <v>4</v>
      </c>
      <c r="D218">
        <v>0</v>
      </c>
    </row>
    <row r="219" spans="1:4" x14ac:dyDescent="0.25">
      <c r="A219">
        <v>218</v>
      </c>
      <c r="B219">
        <v>19</v>
      </c>
      <c r="C219">
        <v>4</v>
      </c>
      <c r="D219">
        <v>0</v>
      </c>
    </row>
    <row r="220" spans="1:4" x14ac:dyDescent="0.25">
      <c r="A220">
        <v>219</v>
      </c>
      <c r="B220">
        <v>19</v>
      </c>
      <c r="C220">
        <v>4</v>
      </c>
      <c r="D220">
        <v>1</v>
      </c>
    </row>
    <row r="221" spans="1:4" x14ac:dyDescent="0.25">
      <c r="A221">
        <v>220</v>
      </c>
      <c r="B221">
        <v>19</v>
      </c>
      <c r="C221">
        <v>4</v>
      </c>
      <c r="D221">
        <v>1</v>
      </c>
    </row>
    <row r="222" spans="1:4" x14ac:dyDescent="0.25">
      <c r="A222">
        <v>221</v>
      </c>
      <c r="B222">
        <v>19</v>
      </c>
      <c r="C222">
        <v>4</v>
      </c>
      <c r="D222">
        <v>1</v>
      </c>
    </row>
    <row r="223" spans="1:4" x14ac:dyDescent="0.25">
      <c r="A223">
        <v>222</v>
      </c>
      <c r="B223">
        <v>19</v>
      </c>
      <c r="C223">
        <v>4</v>
      </c>
      <c r="D223">
        <v>2</v>
      </c>
    </row>
    <row r="224" spans="1:4" x14ac:dyDescent="0.25">
      <c r="A224">
        <v>223</v>
      </c>
      <c r="B224">
        <v>19</v>
      </c>
      <c r="C224">
        <v>4</v>
      </c>
      <c r="D224">
        <v>2</v>
      </c>
    </row>
    <row r="225" spans="1:4" x14ac:dyDescent="0.25">
      <c r="A225">
        <v>224</v>
      </c>
      <c r="B225">
        <v>19</v>
      </c>
      <c r="C225">
        <v>4</v>
      </c>
      <c r="D225">
        <v>2</v>
      </c>
    </row>
    <row r="226" spans="1:4" x14ac:dyDescent="0.25">
      <c r="A226">
        <v>225</v>
      </c>
      <c r="B226">
        <v>19</v>
      </c>
      <c r="C226">
        <v>4</v>
      </c>
      <c r="D226">
        <v>3</v>
      </c>
    </row>
    <row r="227" spans="1:4" x14ac:dyDescent="0.25">
      <c r="A227">
        <v>226</v>
      </c>
      <c r="B227">
        <v>19</v>
      </c>
      <c r="C227">
        <v>4</v>
      </c>
      <c r="D227">
        <v>3</v>
      </c>
    </row>
    <row r="228" spans="1:4" x14ac:dyDescent="0.25">
      <c r="A228">
        <v>227</v>
      </c>
      <c r="B228">
        <v>19</v>
      </c>
      <c r="C228">
        <v>4</v>
      </c>
      <c r="D228">
        <v>3</v>
      </c>
    </row>
    <row r="229" spans="1:4" x14ac:dyDescent="0.25">
      <c r="A229">
        <v>228</v>
      </c>
      <c r="B229">
        <v>19</v>
      </c>
      <c r="C229">
        <v>4</v>
      </c>
      <c r="D229">
        <v>4</v>
      </c>
    </row>
    <row r="230" spans="1:4" x14ac:dyDescent="0.25">
      <c r="A230">
        <v>229</v>
      </c>
      <c r="B230">
        <v>20</v>
      </c>
      <c r="C230">
        <v>4</v>
      </c>
      <c r="D230">
        <v>0</v>
      </c>
    </row>
    <row r="231" spans="1:4" x14ac:dyDescent="0.25">
      <c r="A231">
        <v>230</v>
      </c>
      <c r="B231">
        <v>20</v>
      </c>
      <c r="C231">
        <v>4</v>
      </c>
      <c r="D231">
        <v>0</v>
      </c>
    </row>
    <row r="232" spans="1:4" x14ac:dyDescent="0.25">
      <c r="A232">
        <v>231</v>
      </c>
      <c r="B232">
        <v>20</v>
      </c>
      <c r="C232">
        <v>4</v>
      </c>
      <c r="D232">
        <v>1</v>
      </c>
    </row>
    <row r="233" spans="1:4" x14ac:dyDescent="0.25">
      <c r="A233">
        <v>232</v>
      </c>
      <c r="B233">
        <v>20</v>
      </c>
      <c r="C233">
        <v>4</v>
      </c>
      <c r="D233">
        <v>1</v>
      </c>
    </row>
    <row r="234" spans="1:4" x14ac:dyDescent="0.25">
      <c r="A234">
        <v>233</v>
      </c>
      <c r="B234">
        <v>20</v>
      </c>
      <c r="C234">
        <v>4</v>
      </c>
      <c r="D234">
        <v>1</v>
      </c>
    </row>
    <row r="235" spans="1:4" x14ac:dyDescent="0.25">
      <c r="A235">
        <v>234</v>
      </c>
      <c r="B235">
        <v>20</v>
      </c>
      <c r="C235">
        <v>4</v>
      </c>
      <c r="D235">
        <v>2</v>
      </c>
    </row>
    <row r="236" spans="1:4" x14ac:dyDescent="0.25">
      <c r="A236">
        <v>235</v>
      </c>
      <c r="B236">
        <v>20</v>
      </c>
      <c r="C236">
        <v>4</v>
      </c>
      <c r="D236">
        <v>2</v>
      </c>
    </row>
    <row r="237" spans="1:4" x14ac:dyDescent="0.25">
      <c r="A237">
        <v>236</v>
      </c>
      <c r="B237">
        <v>20</v>
      </c>
      <c r="C237">
        <v>4</v>
      </c>
      <c r="D237">
        <v>2</v>
      </c>
    </row>
    <row r="238" spans="1:4" x14ac:dyDescent="0.25">
      <c r="A238">
        <v>237</v>
      </c>
      <c r="B238">
        <v>20</v>
      </c>
      <c r="C238">
        <v>4</v>
      </c>
      <c r="D238">
        <v>3</v>
      </c>
    </row>
    <row r="239" spans="1:4" x14ac:dyDescent="0.25">
      <c r="A239">
        <v>238</v>
      </c>
      <c r="B239">
        <v>20</v>
      </c>
      <c r="C239">
        <v>4</v>
      </c>
      <c r="D239">
        <v>3</v>
      </c>
    </row>
    <row r="240" spans="1:4" x14ac:dyDescent="0.25">
      <c r="A240">
        <v>239</v>
      </c>
      <c r="B240">
        <v>20</v>
      </c>
      <c r="C240">
        <v>4</v>
      </c>
      <c r="D240">
        <v>3</v>
      </c>
    </row>
    <row r="241" spans="1:4" x14ac:dyDescent="0.25">
      <c r="A241">
        <v>240</v>
      </c>
      <c r="B241">
        <v>20</v>
      </c>
      <c r="C241">
        <v>4</v>
      </c>
      <c r="D241">
        <v>4</v>
      </c>
    </row>
    <row r="242" spans="1:4" x14ac:dyDescent="0.25">
      <c r="A242">
        <v>241</v>
      </c>
      <c r="B242">
        <v>21</v>
      </c>
      <c r="C242">
        <v>4</v>
      </c>
      <c r="D242">
        <v>0</v>
      </c>
    </row>
    <row r="243" spans="1:4" x14ac:dyDescent="0.25">
      <c r="A243">
        <v>242</v>
      </c>
      <c r="B243">
        <v>21</v>
      </c>
      <c r="C243">
        <v>4</v>
      </c>
      <c r="D243">
        <v>0</v>
      </c>
    </row>
    <row r="244" spans="1:4" x14ac:dyDescent="0.25">
      <c r="A244">
        <v>243</v>
      </c>
      <c r="B244">
        <v>21</v>
      </c>
      <c r="C244">
        <v>4</v>
      </c>
      <c r="D244">
        <v>1</v>
      </c>
    </row>
    <row r="245" spans="1:4" x14ac:dyDescent="0.25">
      <c r="A245">
        <v>244</v>
      </c>
      <c r="B245">
        <v>21</v>
      </c>
      <c r="C245">
        <v>4</v>
      </c>
      <c r="D245">
        <v>1</v>
      </c>
    </row>
    <row r="246" spans="1:4" x14ac:dyDescent="0.25">
      <c r="A246">
        <v>245</v>
      </c>
      <c r="B246">
        <v>21</v>
      </c>
      <c r="C246">
        <v>4</v>
      </c>
      <c r="D246">
        <v>1</v>
      </c>
    </row>
    <row r="247" spans="1:4" x14ac:dyDescent="0.25">
      <c r="A247">
        <v>246</v>
      </c>
      <c r="B247">
        <v>21</v>
      </c>
      <c r="C247">
        <v>4</v>
      </c>
      <c r="D247">
        <v>2</v>
      </c>
    </row>
    <row r="248" spans="1:4" x14ac:dyDescent="0.25">
      <c r="A248">
        <v>247</v>
      </c>
      <c r="B248">
        <v>21</v>
      </c>
      <c r="C248">
        <v>4</v>
      </c>
      <c r="D248">
        <v>2</v>
      </c>
    </row>
    <row r="249" spans="1:4" x14ac:dyDescent="0.25">
      <c r="A249">
        <v>248</v>
      </c>
      <c r="B249">
        <v>21</v>
      </c>
      <c r="C249">
        <v>4</v>
      </c>
      <c r="D249">
        <v>2</v>
      </c>
    </row>
    <row r="250" spans="1:4" x14ac:dyDescent="0.25">
      <c r="A250">
        <v>249</v>
      </c>
      <c r="B250">
        <v>21</v>
      </c>
      <c r="C250">
        <v>4</v>
      </c>
      <c r="D250">
        <v>3</v>
      </c>
    </row>
    <row r="251" spans="1:4" x14ac:dyDescent="0.25">
      <c r="A251">
        <v>250</v>
      </c>
      <c r="B251">
        <v>21</v>
      </c>
      <c r="C251">
        <v>4</v>
      </c>
      <c r="D251">
        <v>3</v>
      </c>
    </row>
    <row r="252" spans="1:4" x14ac:dyDescent="0.25">
      <c r="A252">
        <v>251</v>
      </c>
      <c r="B252">
        <v>21</v>
      </c>
      <c r="C252">
        <v>4</v>
      </c>
      <c r="D252">
        <v>3</v>
      </c>
    </row>
    <row r="253" spans="1:4" x14ac:dyDescent="0.25">
      <c r="A253">
        <v>252</v>
      </c>
      <c r="B253">
        <v>21</v>
      </c>
      <c r="C253">
        <v>4</v>
      </c>
      <c r="D253">
        <v>4</v>
      </c>
    </row>
    <row r="254" spans="1:4" x14ac:dyDescent="0.25">
      <c r="A254">
        <v>253</v>
      </c>
      <c r="B254">
        <v>22</v>
      </c>
      <c r="C254">
        <v>4</v>
      </c>
      <c r="D254">
        <v>0</v>
      </c>
    </row>
    <row r="255" spans="1:4" x14ac:dyDescent="0.25">
      <c r="A255">
        <v>254</v>
      </c>
      <c r="B255">
        <v>22</v>
      </c>
      <c r="C255">
        <v>4</v>
      </c>
      <c r="D255">
        <v>0</v>
      </c>
    </row>
    <row r="256" spans="1:4" x14ac:dyDescent="0.25">
      <c r="A256">
        <v>255</v>
      </c>
      <c r="B256">
        <v>22</v>
      </c>
      <c r="C256">
        <v>4</v>
      </c>
      <c r="D256">
        <v>1</v>
      </c>
    </row>
    <row r="257" spans="1:4" x14ac:dyDescent="0.25">
      <c r="A257">
        <v>256</v>
      </c>
      <c r="B257">
        <v>22</v>
      </c>
      <c r="C257">
        <v>4</v>
      </c>
      <c r="D257">
        <v>1</v>
      </c>
    </row>
    <row r="258" spans="1:4" x14ac:dyDescent="0.25">
      <c r="A258">
        <v>257</v>
      </c>
      <c r="B258">
        <v>22</v>
      </c>
      <c r="C258">
        <v>4</v>
      </c>
      <c r="D258">
        <v>1</v>
      </c>
    </row>
    <row r="259" spans="1:4" x14ac:dyDescent="0.25">
      <c r="A259">
        <v>258</v>
      </c>
      <c r="B259">
        <v>22</v>
      </c>
      <c r="C259">
        <v>4</v>
      </c>
      <c r="D259">
        <v>2</v>
      </c>
    </row>
    <row r="260" spans="1:4" x14ac:dyDescent="0.25">
      <c r="A260">
        <v>259</v>
      </c>
      <c r="B260">
        <v>22</v>
      </c>
      <c r="C260">
        <v>4</v>
      </c>
      <c r="D260">
        <v>2</v>
      </c>
    </row>
    <row r="261" spans="1:4" x14ac:dyDescent="0.25">
      <c r="A261">
        <v>260</v>
      </c>
      <c r="B261">
        <v>22</v>
      </c>
      <c r="C261">
        <v>4</v>
      </c>
      <c r="D261">
        <v>2</v>
      </c>
    </row>
    <row r="262" spans="1:4" x14ac:dyDescent="0.25">
      <c r="A262">
        <v>261</v>
      </c>
      <c r="B262">
        <v>22</v>
      </c>
      <c r="C262">
        <v>4</v>
      </c>
      <c r="D262">
        <v>3</v>
      </c>
    </row>
    <row r="263" spans="1:4" x14ac:dyDescent="0.25">
      <c r="A263">
        <v>262</v>
      </c>
      <c r="B263">
        <v>22</v>
      </c>
      <c r="C263">
        <v>4</v>
      </c>
      <c r="D263">
        <v>3</v>
      </c>
    </row>
    <row r="264" spans="1:4" x14ac:dyDescent="0.25">
      <c r="A264">
        <v>263</v>
      </c>
      <c r="B264">
        <v>22</v>
      </c>
      <c r="C264">
        <v>4</v>
      </c>
      <c r="D264">
        <v>3</v>
      </c>
    </row>
    <row r="265" spans="1:4" x14ac:dyDescent="0.25">
      <c r="A265">
        <v>264</v>
      </c>
      <c r="B265">
        <v>22</v>
      </c>
      <c r="C265">
        <v>4</v>
      </c>
      <c r="D265">
        <v>4</v>
      </c>
    </row>
    <row r="266" spans="1:4" x14ac:dyDescent="0.25">
      <c r="A266">
        <v>265</v>
      </c>
      <c r="B266">
        <v>23</v>
      </c>
      <c r="C266">
        <v>4</v>
      </c>
      <c r="D266">
        <v>0</v>
      </c>
    </row>
    <row r="267" spans="1:4" x14ac:dyDescent="0.25">
      <c r="A267">
        <v>266</v>
      </c>
      <c r="B267">
        <v>23</v>
      </c>
      <c r="C267">
        <v>4</v>
      </c>
      <c r="D267">
        <v>0</v>
      </c>
    </row>
    <row r="268" spans="1:4" x14ac:dyDescent="0.25">
      <c r="A268">
        <v>267</v>
      </c>
      <c r="B268">
        <v>23</v>
      </c>
      <c r="C268">
        <v>4</v>
      </c>
      <c r="D268">
        <v>1</v>
      </c>
    </row>
    <row r="269" spans="1:4" x14ac:dyDescent="0.25">
      <c r="A269">
        <v>268</v>
      </c>
      <c r="B269">
        <v>23</v>
      </c>
      <c r="C269">
        <v>4</v>
      </c>
      <c r="D269">
        <v>1</v>
      </c>
    </row>
    <row r="270" spans="1:4" x14ac:dyDescent="0.25">
      <c r="A270">
        <v>269</v>
      </c>
      <c r="B270">
        <v>23</v>
      </c>
      <c r="C270">
        <v>4</v>
      </c>
      <c r="D270">
        <v>1</v>
      </c>
    </row>
    <row r="271" spans="1:4" x14ac:dyDescent="0.25">
      <c r="A271">
        <v>270</v>
      </c>
      <c r="B271">
        <v>23</v>
      </c>
      <c r="C271">
        <v>4</v>
      </c>
      <c r="D271">
        <v>2</v>
      </c>
    </row>
    <row r="272" spans="1:4" x14ac:dyDescent="0.25">
      <c r="A272">
        <v>271</v>
      </c>
      <c r="B272">
        <v>23</v>
      </c>
      <c r="C272">
        <v>4</v>
      </c>
      <c r="D272">
        <v>2</v>
      </c>
    </row>
    <row r="273" spans="1:4" x14ac:dyDescent="0.25">
      <c r="A273">
        <v>272</v>
      </c>
      <c r="B273">
        <v>23</v>
      </c>
      <c r="C273">
        <v>4</v>
      </c>
      <c r="D273">
        <v>2</v>
      </c>
    </row>
    <row r="274" spans="1:4" x14ac:dyDescent="0.25">
      <c r="A274">
        <v>273</v>
      </c>
      <c r="B274">
        <v>23</v>
      </c>
      <c r="C274">
        <v>4</v>
      </c>
      <c r="D274">
        <v>3</v>
      </c>
    </row>
    <row r="275" spans="1:4" x14ac:dyDescent="0.25">
      <c r="A275">
        <v>274</v>
      </c>
      <c r="B275">
        <v>23</v>
      </c>
      <c r="C275">
        <v>4</v>
      </c>
      <c r="D275">
        <v>3</v>
      </c>
    </row>
    <row r="276" spans="1:4" x14ac:dyDescent="0.25">
      <c r="A276">
        <v>275</v>
      </c>
      <c r="B276">
        <v>23</v>
      </c>
      <c r="C276">
        <v>4</v>
      </c>
      <c r="D276">
        <v>3</v>
      </c>
    </row>
    <row r="277" spans="1:4" x14ac:dyDescent="0.25">
      <c r="A277">
        <v>276</v>
      </c>
      <c r="B277">
        <v>23</v>
      </c>
      <c r="C277">
        <v>4</v>
      </c>
      <c r="D277">
        <v>4</v>
      </c>
    </row>
    <row r="278" spans="1:4" x14ac:dyDescent="0.25">
      <c r="A278">
        <v>277</v>
      </c>
      <c r="B278">
        <v>24</v>
      </c>
      <c r="C278">
        <v>4</v>
      </c>
      <c r="D278">
        <v>0</v>
      </c>
    </row>
    <row r="279" spans="1:4" x14ac:dyDescent="0.25">
      <c r="A279">
        <v>278</v>
      </c>
      <c r="B279">
        <v>24</v>
      </c>
      <c r="C279">
        <v>4</v>
      </c>
      <c r="D279">
        <v>0</v>
      </c>
    </row>
    <row r="280" spans="1:4" x14ac:dyDescent="0.25">
      <c r="A280">
        <v>279</v>
      </c>
      <c r="B280">
        <v>24</v>
      </c>
      <c r="C280">
        <v>4</v>
      </c>
      <c r="D280">
        <v>1</v>
      </c>
    </row>
    <row r="281" spans="1:4" x14ac:dyDescent="0.25">
      <c r="A281">
        <v>280</v>
      </c>
      <c r="B281">
        <v>24</v>
      </c>
      <c r="C281">
        <v>4</v>
      </c>
      <c r="D281">
        <v>1</v>
      </c>
    </row>
    <row r="282" spans="1:4" x14ac:dyDescent="0.25">
      <c r="A282">
        <v>281</v>
      </c>
      <c r="B282">
        <v>24</v>
      </c>
      <c r="C282">
        <v>4</v>
      </c>
      <c r="D282">
        <v>1</v>
      </c>
    </row>
    <row r="283" spans="1:4" x14ac:dyDescent="0.25">
      <c r="A283">
        <v>282</v>
      </c>
      <c r="B283">
        <v>24</v>
      </c>
      <c r="C283">
        <v>4</v>
      </c>
      <c r="D283">
        <v>2</v>
      </c>
    </row>
    <row r="284" spans="1:4" x14ac:dyDescent="0.25">
      <c r="A284">
        <v>283</v>
      </c>
      <c r="B284">
        <v>24</v>
      </c>
      <c r="C284">
        <v>4</v>
      </c>
      <c r="D284">
        <v>2</v>
      </c>
    </row>
    <row r="285" spans="1:4" x14ac:dyDescent="0.25">
      <c r="A285">
        <v>284</v>
      </c>
      <c r="B285">
        <v>24</v>
      </c>
      <c r="C285">
        <v>4</v>
      </c>
      <c r="D285">
        <v>2</v>
      </c>
    </row>
    <row r="286" spans="1:4" x14ac:dyDescent="0.25">
      <c r="A286">
        <v>285</v>
      </c>
      <c r="B286">
        <v>24</v>
      </c>
      <c r="C286">
        <v>4</v>
      </c>
      <c r="D286">
        <v>3</v>
      </c>
    </row>
    <row r="287" spans="1:4" x14ac:dyDescent="0.25">
      <c r="A287">
        <v>286</v>
      </c>
      <c r="B287">
        <v>24</v>
      </c>
      <c r="C287">
        <v>4</v>
      </c>
      <c r="D287">
        <v>3</v>
      </c>
    </row>
    <row r="288" spans="1:4" x14ac:dyDescent="0.25">
      <c r="A288">
        <v>287</v>
      </c>
      <c r="B288">
        <v>24</v>
      </c>
      <c r="C288">
        <v>4</v>
      </c>
      <c r="D288">
        <v>3</v>
      </c>
    </row>
    <row r="289" spans="1:4" x14ac:dyDescent="0.25">
      <c r="A289">
        <v>288</v>
      </c>
      <c r="B289">
        <v>24</v>
      </c>
      <c r="C289">
        <v>4</v>
      </c>
      <c r="D289">
        <v>4</v>
      </c>
    </row>
    <row r="290" spans="1:4" x14ac:dyDescent="0.25">
      <c r="A290">
        <v>289</v>
      </c>
      <c r="B290">
        <v>25</v>
      </c>
      <c r="C290">
        <v>5</v>
      </c>
      <c r="D290">
        <v>0</v>
      </c>
    </row>
    <row r="291" spans="1:4" x14ac:dyDescent="0.25">
      <c r="A291">
        <v>290</v>
      </c>
      <c r="B291">
        <v>25</v>
      </c>
      <c r="C291">
        <v>5</v>
      </c>
      <c r="D291">
        <v>0</v>
      </c>
    </row>
    <row r="292" spans="1:4" x14ac:dyDescent="0.25">
      <c r="A292">
        <v>291</v>
      </c>
      <c r="B292">
        <v>25</v>
      </c>
      <c r="C292">
        <v>5</v>
      </c>
      <c r="D292">
        <v>1</v>
      </c>
    </row>
    <row r="293" spans="1:4" x14ac:dyDescent="0.25">
      <c r="A293">
        <v>292</v>
      </c>
      <c r="B293">
        <v>25</v>
      </c>
      <c r="C293">
        <v>5</v>
      </c>
      <c r="D293">
        <v>1</v>
      </c>
    </row>
    <row r="294" spans="1:4" x14ac:dyDescent="0.25">
      <c r="A294">
        <v>293</v>
      </c>
      <c r="B294">
        <v>25</v>
      </c>
      <c r="C294">
        <v>5</v>
      </c>
      <c r="D294">
        <v>1</v>
      </c>
    </row>
    <row r="295" spans="1:4" x14ac:dyDescent="0.25">
      <c r="A295">
        <v>294</v>
      </c>
      <c r="B295">
        <v>25</v>
      </c>
      <c r="C295">
        <v>5</v>
      </c>
      <c r="D295">
        <v>2</v>
      </c>
    </row>
    <row r="296" spans="1:4" x14ac:dyDescent="0.25">
      <c r="A296">
        <v>295</v>
      </c>
      <c r="B296">
        <v>25</v>
      </c>
      <c r="C296">
        <v>5</v>
      </c>
      <c r="D296">
        <v>2</v>
      </c>
    </row>
    <row r="297" spans="1:4" x14ac:dyDescent="0.25">
      <c r="A297">
        <v>296</v>
      </c>
      <c r="B297">
        <v>25</v>
      </c>
      <c r="C297">
        <v>5</v>
      </c>
      <c r="D297">
        <v>2</v>
      </c>
    </row>
    <row r="298" spans="1:4" x14ac:dyDescent="0.25">
      <c r="A298">
        <v>297</v>
      </c>
      <c r="B298">
        <v>25</v>
      </c>
      <c r="C298">
        <v>5</v>
      </c>
      <c r="D298">
        <v>3</v>
      </c>
    </row>
    <row r="299" spans="1:4" x14ac:dyDescent="0.25">
      <c r="A299">
        <v>298</v>
      </c>
      <c r="B299">
        <v>25</v>
      </c>
      <c r="C299">
        <v>5</v>
      </c>
      <c r="D299">
        <v>3</v>
      </c>
    </row>
    <row r="300" spans="1:4" x14ac:dyDescent="0.25">
      <c r="A300">
        <v>299</v>
      </c>
      <c r="B300">
        <v>25</v>
      </c>
      <c r="C300">
        <v>5</v>
      </c>
      <c r="D300">
        <v>3</v>
      </c>
    </row>
    <row r="301" spans="1:4" x14ac:dyDescent="0.25">
      <c r="A301">
        <v>300</v>
      </c>
      <c r="B301">
        <v>25</v>
      </c>
      <c r="C301">
        <v>5</v>
      </c>
      <c r="D301">
        <v>4</v>
      </c>
    </row>
    <row r="302" spans="1:4" x14ac:dyDescent="0.25">
      <c r="A302">
        <v>301</v>
      </c>
      <c r="B302">
        <v>26</v>
      </c>
      <c r="C302">
        <v>5</v>
      </c>
      <c r="D302">
        <v>0</v>
      </c>
    </row>
    <row r="303" spans="1:4" x14ac:dyDescent="0.25">
      <c r="A303">
        <v>302</v>
      </c>
      <c r="B303">
        <v>26</v>
      </c>
      <c r="C303">
        <v>5</v>
      </c>
      <c r="D303">
        <v>0</v>
      </c>
    </row>
    <row r="304" spans="1:4" x14ac:dyDescent="0.25">
      <c r="A304">
        <v>303</v>
      </c>
      <c r="B304">
        <v>26</v>
      </c>
      <c r="C304">
        <v>5</v>
      </c>
      <c r="D304">
        <v>1</v>
      </c>
    </row>
    <row r="305" spans="1:4" x14ac:dyDescent="0.25">
      <c r="A305">
        <v>304</v>
      </c>
      <c r="B305">
        <v>26</v>
      </c>
      <c r="C305">
        <v>5</v>
      </c>
      <c r="D305">
        <v>1</v>
      </c>
    </row>
    <row r="306" spans="1:4" x14ac:dyDescent="0.25">
      <c r="A306">
        <v>305</v>
      </c>
      <c r="B306">
        <v>26</v>
      </c>
      <c r="C306">
        <v>5</v>
      </c>
      <c r="D306">
        <v>1</v>
      </c>
    </row>
    <row r="307" spans="1:4" x14ac:dyDescent="0.25">
      <c r="A307">
        <v>306</v>
      </c>
      <c r="B307">
        <v>26</v>
      </c>
      <c r="C307">
        <v>5</v>
      </c>
      <c r="D307">
        <v>2</v>
      </c>
    </row>
    <row r="308" spans="1:4" x14ac:dyDescent="0.25">
      <c r="A308">
        <v>307</v>
      </c>
      <c r="B308">
        <v>26</v>
      </c>
      <c r="C308">
        <v>5</v>
      </c>
      <c r="D308">
        <v>2</v>
      </c>
    </row>
    <row r="309" spans="1:4" x14ac:dyDescent="0.25">
      <c r="A309">
        <v>308</v>
      </c>
      <c r="B309">
        <v>26</v>
      </c>
      <c r="C309">
        <v>5</v>
      </c>
      <c r="D309">
        <v>2</v>
      </c>
    </row>
    <row r="310" spans="1:4" x14ac:dyDescent="0.25">
      <c r="A310">
        <v>309</v>
      </c>
      <c r="B310">
        <v>26</v>
      </c>
      <c r="C310">
        <v>5</v>
      </c>
      <c r="D310">
        <v>3</v>
      </c>
    </row>
    <row r="311" spans="1:4" x14ac:dyDescent="0.25">
      <c r="A311">
        <v>310</v>
      </c>
      <c r="B311">
        <v>26</v>
      </c>
      <c r="C311">
        <v>5</v>
      </c>
      <c r="D311">
        <v>3</v>
      </c>
    </row>
    <row r="312" spans="1:4" x14ac:dyDescent="0.25">
      <c r="A312">
        <v>311</v>
      </c>
      <c r="B312">
        <v>26</v>
      </c>
      <c r="C312">
        <v>5</v>
      </c>
      <c r="D312">
        <v>3</v>
      </c>
    </row>
    <row r="313" spans="1:4" x14ac:dyDescent="0.25">
      <c r="A313">
        <v>312</v>
      </c>
      <c r="B313">
        <v>26</v>
      </c>
      <c r="C313">
        <v>5</v>
      </c>
      <c r="D313">
        <v>4</v>
      </c>
    </row>
    <row r="314" spans="1:4" x14ac:dyDescent="0.25">
      <c r="A314">
        <v>313</v>
      </c>
      <c r="B314">
        <v>27</v>
      </c>
      <c r="C314">
        <v>5</v>
      </c>
      <c r="D314">
        <v>0</v>
      </c>
    </row>
    <row r="315" spans="1:4" x14ac:dyDescent="0.25">
      <c r="A315">
        <v>314</v>
      </c>
      <c r="B315">
        <v>27</v>
      </c>
      <c r="C315">
        <v>5</v>
      </c>
      <c r="D315">
        <v>0</v>
      </c>
    </row>
    <row r="316" spans="1:4" x14ac:dyDescent="0.25">
      <c r="A316">
        <v>315</v>
      </c>
      <c r="B316">
        <v>27</v>
      </c>
      <c r="C316">
        <v>5</v>
      </c>
      <c r="D316">
        <v>1</v>
      </c>
    </row>
    <row r="317" spans="1:4" x14ac:dyDescent="0.25">
      <c r="A317">
        <v>316</v>
      </c>
      <c r="B317">
        <v>27</v>
      </c>
      <c r="C317">
        <v>5</v>
      </c>
      <c r="D317">
        <v>1</v>
      </c>
    </row>
    <row r="318" spans="1:4" x14ac:dyDescent="0.25">
      <c r="A318">
        <v>317</v>
      </c>
      <c r="B318">
        <v>27</v>
      </c>
      <c r="C318">
        <v>5</v>
      </c>
      <c r="D318">
        <v>1</v>
      </c>
    </row>
    <row r="319" spans="1:4" x14ac:dyDescent="0.25">
      <c r="A319">
        <v>318</v>
      </c>
      <c r="B319">
        <v>27</v>
      </c>
      <c r="C319">
        <v>5</v>
      </c>
      <c r="D319">
        <v>2</v>
      </c>
    </row>
    <row r="320" spans="1:4" x14ac:dyDescent="0.25">
      <c r="A320">
        <v>319</v>
      </c>
      <c r="B320">
        <v>27</v>
      </c>
      <c r="C320">
        <v>5</v>
      </c>
      <c r="D320">
        <v>2</v>
      </c>
    </row>
    <row r="321" spans="1:4" x14ac:dyDescent="0.25">
      <c r="A321">
        <v>320</v>
      </c>
      <c r="B321">
        <v>27</v>
      </c>
      <c r="C321">
        <v>5</v>
      </c>
      <c r="D321">
        <v>2</v>
      </c>
    </row>
    <row r="322" spans="1:4" x14ac:dyDescent="0.25">
      <c r="A322">
        <v>321</v>
      </c>
      <c r="B322">
        <v>27</v>
      </c>
      <c r="C322">
        <v>5</v>
      </c>
      <c r="D322">
        <v>3</v>
      </c>
    </row>
    <row r="323" spans="1:4" x14ac:dyDescent="0.25">
      <c r="A323">
        <v>322</v>
      </c>
      <c r="B323">
        <v>27</v>
      </c>
      <c r="C323">
        <v>5</v>
      </c>
      <c r="D323">
        <v>3</v>
      </c>
    </row>
    <row r="324" spans="1:4" x14ac:dyDescent="0.25">
      <c r="A324">
        <v>323</v>
      </c>
      <c r="B324">
        <v>27</v>
      </c>
      <c r="C324">
        <v>5</v>
      </c>
      <c r="D324">
        <v>3</v>
      </c>
    </row>
    <row r="325" spans="1:4" x14ac:dyDescent="0.25">
      <c r="A325">
        <v>324</v>
      </c>
      <c r="B325">
        <v>27</v>
      </c>
      <c r="C325">
        <v>5</v>
      </c>
      <c r="D325">
        <v>4</v>
      </c>
    </row>
    <row r="326" spans="1:4" x14ac:dyDescent="0.25">
      <c r="A326">
        <v>325</v>
      </c>
      <c r="B326">
        <v>28</v>
      </c>
      <c r="C326">
        <v>5</v>
      </c>
      <c r="D326">
        <v>0</v>
      </c>
    </row>
    <row r="327" spans="1:4" x14ac:dyDescent="0.25">
      <c r="A327">
        <v>326</v>
      </c>
      <c r="B327">
        <v>28</v>
      </c>
      <c r="C327">
        <v>5</v>
      </c>
      <c r="D327">
        <v>0</v>
      </c>
    </row>
    <row r="328" spans="1:4" x14ac:dyDescent="0.25">
      <c r="A328">
        <v>327</v>
      </c>
      <c r="B328">
        <v>28</v>
      </c>
      <c r="C328">
        <v>5</v>
      </c>
      <c r="D328">
        <v>1</v>
      </c>
    </row>
    <row r="329" spans="1:4" x14ac:dyDescent="0.25">
      <c r="A329">
        <v>328</v>
      </c>
      <c r="B329">
        <v>28</v>
      </c>
      <c r="C329">
        <v>5</v>
      </c>
      <c r="D329">
        <v>1</v>
      </c>
    </row>
    <row r="330" spans="1:4" x14ac:dyDescent="0.25">
      <c r="A330">
        <v>329</v>
      </c>
      <c r="B330">
        <v>28</v>
      </c>
      <c r="C330">
        <v>5</v>
      </c>
      <c r="D330">
        <v>1</v>
      </c>
    </row>
    <row r="331" spans="1:4" x14ac:dyDescent="0.25">
      <c r="A331">
        <v>330</v>
      </c>
      <c r="B331">
        <v>28</v>
      </c>
      <c r="C331">
        <v>5</v>
      </c>
      <c r="D331">
        <v>2</v>
      </c>
    </row>
    <row r="332" spans="1:4" x14ac:dyDescent="0.25">
      <c r="A332">
        <v>331</v>
      </c>
      <c r="B332">
        <v>28</v>
      </c>
      <c r="C332">
        <v>5</v>
      </c>
      <c r="D332">
        <v>2</v>
      </c>
    </row>
    <row r="333" spans="1:4" x14ac:dyDescent="0.25">
      <c r="A333">
        <v>332</v>
      </c>
      <c r="B333">
        <v>28</v>
      </c>
      <c r="C333">
        <v>5</v>
      </c>
      <c r="D333">
        <v>2</v>
      </c>
    </row>
    <row r="334" spans="1:4" x14ac:dyDescent="0.25">
      <c r="A334">
        <v>333</v>
      </c>
      <c r="B334">
        <v>28</v>
      </c>
      <c r="C334">
        <v>5</v>
      </c>
      <c r="D334">
        <v>3</v>
      </c>
    </row>
    <row r="335" spans="1:4" x14ac:dyDescent="0.25">
      <c r="A335">
        <v>334</v>
      </c>
      <c r="B335">
        <v>28</v>
      </c>
      <c r="C335">
        <v>5</v>
      </c>
      <c r="D335">
        <v>3</v>
      </c>
    </row>
    <row r="336" spans="1:4" x14ac:dyDescent="0.25">
      <c r="A336">
        <v>335</v>
      </c>
      <c r="B336">
        <v>28</v>
      </c>
      <c r="C336">
        <v>5</v>
      </c>
      <c r="D336">
        <v>3</v>
      </c>
    </row>
    <row r="337" spans="1:4" x14ac:dyDescent="0.25">
      <c r="A337">
        <v>336</v>
      </c>
      <c r="B337">
        <v>28</v>
      </c>
      <c r="C337">
        <v>5</v>
      </c>
      <c r="D337">
        <v>4</v>
      </c>
    </row>
    <row r="338" spans="1:4" x14ac:dyDescent="0.25">
      <c r="A338">
        <v>337</v>
      </c>
      <c r="B338">
        <v>29</v>
      </c>
      <c r="C338">
        <v>5</v>
      </c>
      <c r="D338">
        <v>0</v>
      </c>
    </row>
    <row r="339" spans="1:4" x14ac:dyDescent="0.25">
      <c r="A339">
        <v>338</v>
      </c>
      <c r="B339">
        <v>29</v>
      </c>
      <c r="C339">
        <v>5</v>
      </c>
      <c r="D339">
        <v>0</v>
      </c>
    </row>
    <row r="340" spans="1:4" x14ac:dyDescent="0.25">
      <c r="A340">
        <v>339</v>
      </c>
      <c r="B340">
        <v>29</v>
      </c>
      <c r="C340">
        <v>5</v>
      </c>
      <c r="D340">
        <v>1</v>
      </c>
    </row>
    <row r="341" spans="1:4" x14ac:dyDescent="0.25">
      <c r="A341">
        <v>340</v>
      </c>
      <c r="B341">
        <v>29</v>
      </c>
      <c r="C341">
        <v>5</v>
      </c>
      <c r="D341">
        <v>1</v>
      </c>
    </row>
    <row r="342" spans="1:4" x14ac:dyDescent="0.25">
      <c r="A342">
        <v>341</v>
      </c>
      <c r="B342">
        <v>29</v>
      </c>
      <c r="C342">
        <v>5</v>
      </c>
      <c r="D342">
        <v>1</v>
      </c>
    </row>
    <row r="343" spans="1:4" x14ac:dyDescent="0.25">
      <c r="A343">
        <v>342</v>
      </c>
      <c r="B343">
        <v>29</v>
      </c>
      <c r="C343">
        <v>5</v>
      </c>
      <c r="D343">
        <v>2</v>
      </c>
    </row>
    <row r="344" spans="1:4" x14ac:dyDescent="0.25">
      <c r="A344">
        <v>343</v>
      </c>
      <c r="B344">
        <v>29</v>
      </c>
      <c r="C344">
        <v>5</v>
      </c>
      <c r="D344">
        <v>2</v>
      </c>
    </row>
    <row r="345" spans="1:4" x14ac:dyDescent="0.25">
      <c r="A345">
        <v>344</v>
      </c>
      <c r="B345">
        <v>29</v>
      </c>
      <c r="C345">
        <v>5</v>
      </c>
      <c r="D345">
        <v>2</v>
      </c>
    </row>
    <row r="346" spans="1:4" x14ac:dyDescent="0.25">
      <c r="A346">
        <v>345</v>
      </c>
      <c r="B346">
        <v>29</v>
      </c>
      <c r="C346">
        <v>5</v>
      </c>
      <c r="D346">
        <v>3</v>
      </c>
    </row>
    <row r="347" spans="1:4" x14ac:dyDescent="0.25">
      <c r="A347">
        <v>346</v>
      </c>
      <c r="B347">
        <v>29</v>
      </c>
      <c r="C347">
        <v>5</v>
      </c>
      <c r="D347">
        <v>3</v>
      </c>
    </row>
    <row r="348" spans="1:4" x14ac:dyDescent="0.25">
      <c r="A348">
        <v>347</v>
      </c>
      <c r="B348">
        <v>29</v>
      </c>
      <c r="C348">
        <v>5</v>
      </c>
      <c r="D348">
        <v>3</v>
      </c>
    </row>
    <row r="349" spans="1:4" x14ac:dyDescent="0.25">
      <c r="A349">
        <v>348</v>
      </c>
      <c r="B349">
        <v>29</v>
      </c>
      <c r="C349">
        <v>5</v>
      </c>
      <c r="D349">
        <v>4</v>
      </c>
    </row>
    <row r="350" spans="1:4" x14ac:dyDescent="0.25">
      <c r="A350">
        <v>349</v>
      </c>
      <c r="B350">
        <v>30</v>
      </c>
      <c r="C350">
        <v>5</v>
      </c>
      <c r="D350">
        <v>0</v>
      </c>
    </row>
    <row r="351" spans="1:4" x14ac:dyDescent="0.25">
      <c r="A351">
        <v>350</v>
      </c>
      <c r="B351">
        <v>30</v>
      </c>
      <c r="C351">
        <v>5</v>
      </c>
      <c r="D351">
        <v>0</v>
      </c>
    </row>
    <row r="352" spans="1:4" x14ac:dyDescent="0.25">
      <c r="A352">
        <v>351</v>
      </c>
      <c r="B352">
        <v>30</v>
      </c>
      <c r="C352">
        <v>5</v>
      </c>
      <c r="D352">
        <v>1</v>
      </c>
    </row>
    <row r="353" spans="1:4" x14ac:dyDescent="0.25">
      <c r="A353">
        <v>352</v>
      </c>
      <c r="B353">
        <v>30</v>
      </c>
      <c r="C353">
        <v>5</v>
      </c>
      <c r="D353">
        <v>1</v>
      </c>
    </row>
    <row r="354" spans="1:4" x14ac:dyDescent="0.25">
      <c r="A354">
        <v>353</v>
      </c>
      <c r="B354">
        <v>30</v>
      </c>
      <c r="C354">
        <v>5</v>
      </c>
      <c r="D354">
        <v>1</v>
      </c>
    </row>
    <row r="355" spans="1:4" x14ac:dyDescent="0.25">
      <c r="A355">
        <v>354</v>
      </c>
      <c r="B355">
        <v>30</v>
      </c>
      <c r="C355">
        <v>5</v>
      </c>
      <c r="D355">
        <v>2</v>
      </c>
    </row>
    <row r="356" spans="1:4" x14ac:dyDescent="0.25">
      <c r="A356">
        <v>355</v>
      </c>
      <c r="B356">
        <v>30</v>
      </c>
      <c r="C356">
        <v>5</v>
      </c>
      <c r="D356">
        <v>2</v>
      </c>
    </row>
    <row r="357" spans="1:4" x14ac:dyDescent="0.25">
      <c r="A357">
        <v>356</v>
      </c>
      <c r="B357">
        <v>30</v>
      </c>
      <c r="C357">
        <v>5</v>
      </c>
      <c r="D357">
        <v>2</v>
      </c>
    </row>
    <row r="358" spans="1:4" x14ac:dyDescent="0.25">
      <c r="A358">
        <v>357</v>
      </c>
      <c r="B358">
        <v>30</v>
      </c>
      <c r="C358">
        <v>5</v>
      </c>
      <c r="D358">
        <v>3</v>
      </c>
    </row>
    <row r="359" spans="1:4" x14ac:dyDescent="0.25">
      <c r="A359">
        <v>358</v>
      </c>
      <c r="B359">
        <v>30</v>
      </c>
      <c r="C359">
        <v>5</v>
      </c>
      <c r="D359">
        <v>3</v>
      </c>
    </row>
    <row r="360" spans="1:4" x14ac:dyDescent="0.25">
      <c r="A360">
        <v>359</v>
      </c>
      <c r="B360">
        <v>30</v>
      </c>
      <c r="C360">
        <v>5</v>
      </c>
      <c r="D360">
        <v>3</v>
      </c>
    </row>
    <row r="361" spans="1:4" x14ac:dyDescent="0.25">
      <c r="A361">
        <v>360</v>
      </c>
      <c r="B361">
        <v>30</v>
      </c>
      <c r="C361">
        <v>5</v>
      </c>
      <c r="D361">
        <v>4</v>
      </c>
    </row>
    <row r="362" spans="1:4" x14ac:dyDescent="0.25">
      <c r="A362">
        <v>361</v>
      </c>
      <c r="B362">
        <v>31</v>
      </c>
      <c r="C362">
        <v>6</v>
      </c>
      <c r="D362">
        <v>0</v>
      </c>
    </row>
    <row r="363" spans="1:4" x14ac:dyDescent="0.25">
      <c r="A363">
        <v>362</v>
      </c>
      <c r="B363">
        <v>31</v>
      </c>
      <c r="C363">
        <v>6</v>
      </c>
      <c r="D363">
        <v>0</v>
      </c>
    </row>
    <row r="364" spans="1:4" x14ac:dyDescent="0.25">
      <c r="A364">
        <v>363</v>
      </c>
      <c r="B364">
        <v>31</v>
      </c>
      <c r="C364">
        <v>6</v>
      </c>
      <c r="D364">
        <v>1</v>
      </c>
    </row>
    <row r="365" spans="1:4" x14ac:dyDescent="0.25">
      <c r="A365">
        <v>364</v>
      </c>
      <c r="B365">
        <v>31</v>
      </c>
      <c r="C365">
        <v>6</v>
      </c>
      <c r="D365">
        <v>1</v>
      </c>
    </row>
    <row r="366" spans="1:4" x14ac:dyDescent="0.25">
      <c r="A366">
        <v>365</v>
      </c>
      <c r="B366">
        <v>31</v>
      </c>
      <c r="C366">
        <v>6</v>
      </c>
      <c r="D366">
        <v>1</v>
      </c>
    </row>
    <row r="367" spans="1:4" x14ac:dyDescent="0.25">
      <c r="A367">
        <v>366</v>
      </c>
      <c r="B367">
        <v>31</v>
      </c>
      <c r="C367">
        <v>6</v>
      </c>
      <c r="D367">
        <v>2</v>
      </c>
    </row>
    <row r="368" spans="1:4" x14ac:dyDescent="0.25">
      <c r="A368">
        <v>367</v>
      </c>
      <c r="B368">
        <v>31</v>
      </c>
      <c r="C368">
        <v>6</v>
      </c>
      <c r="D368">
        <v>2</v>
      </c>
    </row>
    <row r="369" spans="1:4" x14ac:dyDescent="0.25">
      <c r="A369">
        <v>368</v>
      </c>
      <c r="B369">
        <v>31</v>
      </c>
      <c r="C369">
        <v>6</v>
      </c>
      <c r="D369">
        <v>2</v>
      </c>
    </row>
    <row r="370" spans="1:4" x14ac:dyDescent="0.25">
      <c r="A370">
        <v>369</v>
      </c>
      <c r="B370">
        <v>31</v>
      </c>
      <c r="C370">
        <v>6</v>
      </c>
      <c r="D370">
        <v>3</v>
      </c>
    </row>
    <row r="371" spans="1:4" x14ac:dyDescent="0.25">
      <c r="A371">
        <v>370</v>
      </c>
      <c r="B371">
        <v>31</v>
      </c>
      <c r="C371">
        <v>6</v>
      </c>
      <c r="D371">
        <v>3</v>
      </c>
    </row>
    <row r="372" spans="1:4" x14ac:dyDescent="0.25">
      <c r="A372">
        <v>371</v>
      </c>
      <c r="B372">
        <v>31</v>
      </c>
      <c r="C372">
        <v>6</v>
      </c>
      <c r="D372">
        <v>3</v>
      </c>
    </row>
    <row r="373" spans="1:4" x14ac:dyDescent="0.25">
      <c r="A373">
        <v>372</v>
      </c>
      <c r="B373">
        <v>31</v>
      </c>
      <c r="C373">
        <v>6</v>
      </c>
      <c r="D373">
        <v>4</v>
      </c>
    </row>
    <row r="374" spans="1:4" x14ac:dyDescent="0.25">
      <c r="A374">
        <v>373</v>
      </c>
      <c r="B374">
        <v>32</v>
      </c>
      <c r="C374">
        <v>6</v>
      </c>
      <c r="D374">
        <v>0</v>
      </c>
    </row>
    <row r="375" spans="1:4" x14ac:dyDescent="0.25">
      <c r="A375">
        <v>374</v>
      </c>
      <c r="B375">
        <v>32</v>
      </c>
      <c r="C375">
        <v>6</v>
      </c>
      <c r="D375">
        <v>0</v>
      </c>
    </row>
    <row r="376" spans="1:4" x14ac:dyDescent="0.25">
      <c r="A376">
        <v>375</v>
      </c>
      <c r="B376">
        <v>32</v>
      </c>
      <c r="C376">
        <v>6</v>
      </c>
      <c r="D376">
        <v>1</v>
      </c>
    </row>
    <row r="377" spans="1:4" x14ac:dyDescent="0.25">
      <c r="A377">
        <v>376</v>
      </c>
      <c r="B377">
        <v>32</v>
      </c>
      <c r="C377">
        <v>6</v>
      </c>
      <c r="D377">
        <v>1</v>
      </c>
    </row>
    <row r="378" spans="1:4" x14ac:dyDescent="0.25">
      <c r="A378">
        <v>377</v>
      </c>
      <c r="B378">
        <v>32</v>
      </c>
      <c r="C378">
        <v>6</v>
      </c>
      <c r="D378">
        <v>1</v>
      </c>
    </row>
    <row r="379" spans="1:4" x14ac:dyDescent="0.25">
      <c r="A379">
        <v>378</v>
      </c>
      <c r="B379">
        <v>32</v>
      </c>
      <c r="C379">
        <v>6</v>
      </c>
      <c r="D379">
        <v>2</v>
      </c>
    </row>
    <row r="380" spans="1:4" x14ac:dyDescent="0.25">
      <c r="A380">
        <v>379</v>
      </c>
      <c r="B380">
        <v>32</v>
      </c>
      <c r="C380">
        <v>6</v>
      </c>
      <c r="D380">
        <v>2</v>
      </c>
    </row>
    <row r="381" spans="1:4" x14ac:dyDescent="0.25">
      <c r="A381">
        <v>380</v>
      </c>
      <c r="B381">
        <v>32</v>
      </c>
      <c r="C381">
        <v>6</v>
      </c>
      <c r="D381">
        <v>2</v>
      </c>
    </row>
    <row r="382" spans="1:4" x14ac:dyDescent="0.25">
      <c r="A382">
        <v>381</v>
      </c>
      <c r="B382">
        <v>32</v>
      </c>
      <c r="C382">
        <v>6</v>
      </c>
      <c r="D382">
        <v>3</v>
      </c>
    </row>
    <row r="383" spans="1:4" x14ac:dyDescent="0.25">
      <c r="A383">
        <v>382</v>
      </c>
      <c r="B383">
        <v>32</v>
      </c>
      <c r="C383">
        <v>6</v>
      </c>
      <c r="D383">
        <v>3</v>
      </c>
    </row>
    <row r="384" spans="1:4" x14ac:dyDescent="0.25">
      <c r="A384">
        <v>383</v>
      </c>
      <c r="B384">
        <v>32</v>
      </c>
      <c r="C384">
        <v>6</v>
      </c>
      <c r="D384">
        <v>3</v>
      </c>
    </row>
    <row r="385" spans="1:4" x14ac:dyDescent="0.25">
      <c r="A385">
        <v>384</v>
      </c>
      <c r="B385">
        <v>32</v>
      </c>
      <c r="C385">
        <v>6</v>
      </c>
      <c r="D385">
        <v>4</v>
      </c>
    </row>
    <row r="386" spans="1:4" x14ac:dyDescent="0.25">
      <c r="A386">
        <v>385</v>
      </c>
      <c r="B386">
        <v>33</v>
      </c>
      <c r="C386">
        <v>6</v>
      </c>
      <c r="D386">
        <v>0</v>
      </c>
    </row>
    <row r="387" spans="1:4" x14ac:dyDescent="0.25">
      <c r="A387">
        <v>386</v>
      </c>
      <c r="B387">
        <v>33</v>
      </c>
      <c r="C387">
        <v>6</v>
      </c>
      <c r="D387">
        <v>0</v>
      </c>
    </row>
    <row r="388" spans="1:4" x14ac:dyDescent="0.25">
      <c r="A388">
        <v>387</v>
      </c>
      <c r="B388">
        <v>33</v>
      </c>
      <c r="C388">
        <v>6</v>
      </c>
      <c r="D388">
        <v>1</v>
      </c>
    </row>
    <row r="389" spans="1:4" x14ac:dyDescent="0.25">
      <c r="A389">
        <v>388</v>
      </c>
      <c r="B389">
        <v>33</v>
      </c>
      <c r="C389">
        <v>6</v>
      </c>
      <c r="D389">
        <v>1</v>
      </c>
    </row>
    <row r="390" spans="1:4" x14ac:dyDescent="0.25">
      <c r="A390">
        <v>389</v>
      </c>
      <c r="B390">
        <v>33</v>
      </c>
      <c r="C390">
        <v>6</v>
      </c>
      <c r="D390">
        <v>1</v>
      </c>
    </row>
    <row r="391" spans="1:4" x14ac:dyDescent="0.25">
      <c r="A391">
        <v>390</v>
      </c>
      <c r="B391">
        <v>33</v>
      </c>
      <c r="C391">
        <v>6</v>
      </c>
      <c r="D391">
        <v>2</v>
      </c>
    </row>
    <row r="392" spans="1:4" x14ac:dyDescent="0.25">
      <c r="A392">
        <v>391</v>
      </c>
      <c r="B392">
        <v>33</v>
      </c>
      <c r="C392">
        <v>6</v>
      </c>
      <c r="D392">
        <v>2</v>
      </c>
    </row>
    <row r="393" spans="1:4" x14ac:dyDescent="0.25">
      <c r="A393">
        <v>392</v>
      </c>
      <c r="B393">
        <v>33</v>
      </c>
      <c r="C393">
        <v>6</v>
      </c>
      <c r="D393">
        <v>2</v>
      </c>
    </row>
    <row r="394" spans="1:4" x14ac:dyDescent="0.25">
      <c r="A394">
        <v>393</v>
      </c>
      <c r="B394">
        <v>33</v>
      </c>
      <c r="C394">
        <v>6</v>
      </c>
      <c r="D394">
        <v>3</v>
      </c>
    </row>
    <row r="395" spans="1:4" x14ac:dyDescent="0.25">
      <c r="A395">
        <v>394</v>
      </c>
      <c r="B395">
        <v>33</v>
      </c>
      <c r="C395">
        <v>6</v>
      </c>
      <c r="D395">
        <v>3</v>
      </c>
    </row>
    <row r="396" spans="1:4" x14ac:dyDescent="0.25">
      <c r="A396">
        <v>395</v>
      </c>
      <c r="B396">
        <v>33</v>
      </c>
      <c r="C396">
        <v>6</v>
      </c>
      <c r="D396">
        <v>3</v>
      </c>
    </row>
    <row r="397" spans="1:4" x14ac:dyDescent="0.25">
      <c r="A397">
        <v>396</v>
      </c>
      <c r="B397">
        <v>33</v>
      </c>
      <c r="C397">
        <v>6</v>
      </c>
      <c r="D397">
        <v>4</v>
      </c>
    </row>
    <row r="398" spans="1:4" x14ac:dyDescent="0.25">
      <c r="A398">
        <v>397</v>
      </c>
      <c r="B398">
        <v>34</v>
      </c>
      <c r="C398">
        <v>6</v>
      </c>
      <c r="D398">
        <v>0</v>
      </c>
    </row>
    <row r="399" spans="1:4" x14ac:dyDescent="0.25">
      <c r="A399">
        <v>398</v>
      </c>
      <c r="B399">
        <v>34</v>
      </c>
      <c r="C399">
        <v>6</v>
      </c>
      <c r="D399">
        <v>0</v>
      </c>
    </row>
    <row r="400" spans="1:4" x14ac:dyDescent="0.25">
      <c r="A400">
        <v>399</v>
      </c>
      <c r="B400">
        <v>34</v>
      </c>
      <c r="C400">
        <v>6</v>
      </c>
      <c r="D400">
        <v>1</v>
      </c>
    </row>
    <row r="401" spans="1:4" x14ac:dyDescent="0.25">
      <c r="A401">
        <v>400</v>
      </c>
      <c r="B401">
        <v>34</v>
      </c>
      <c r="C401">
        <v>6</v>
      </c>
      <c r="D401">
        <v>1</v>
      </c>
    </row>
    <row r="402" spans="1:4" x14ac:dyDescent="0.25">
      <c r="A402">
        <v>401</v>
      </c>
      <c r="B402">
        <v>34</v>
      </c>
      <c r="C402">
        <v>6</v>
      </c>
      <c r="D402">
        <v>1</v>
      </c>
    </row>
    <row r="403" spans="1:4" x14ac:dyDescent="0.25">
      <c r="A403">
        <v>402</v>
      </c>
      <c r="B403">
        <v>34</v>
      </c>
      <c r="C403">
        <v>6</v>
      </c>
      <c r="D403">
        <v>2</v>
      </c>
    </row>
    <row r="404" spans="1:4" x14ac:dyDescent="0.25">
      <c r="A404">
        <v>403</v>
      </c>
      <c r="B404">
        <v>34</v>
      </c>
      <c r="C404">
        <v>6</v>
      </c>
      <c r="D404">
        <v>2</v>
      </c>
    </row>
    <row r="405" spans="1:4" x14ac:dyDescent="0.25">
      <c r="A405">
        <v>404</v>
      </c>
      <c r="B405">
        <v>34</v>
      </c>
      <c r="C405">
        <v>6</v>
      </c>
      <c r="D405">
        <v>2</v>
      </c>
    </row>
    <row r="406" spans="1:4" x14ac:dyDescent="0.25">
      <c r="A406">
        <v>405</v>
      </c>
      <c r="B406">
        <v>34</v>
      </c>
      <c r="C406">
        <v>6</v>
      </c>
      <c r="D406">
        <v>3</v>
      </c>
    </row>
    <row r="407" spans="1:4" x14ac:dyDescent="0.25">
      <c r="A407">
        <v>406</v>
      </c>
      <c r="B407">
        <v>34</v>
      </c>
      <c r="C407">
        <v>6</v>
      </c>
      <c r="D407">
        <v>3</v>
      </c>
    </row>
    <row r="408" spans="1:4" x14ac:dyDescent="0.25">
      <c r="A408">
        <v>407</v>
      </c>
      <c r="B408">
        <v>34</v>
      </c>
      <c r="C408">
        <v>6</v>
      </c>
      <c r="D408">
        <v>3</v>
      </c>
    </row>
    <row r="409" spans="1:4" x14ac:dyDescent="0.25">
      <c r="A409">
        <v>408</v>
      </c>
      <c r="B409">
        <v>34</v>
      </c>
      <c r="C409">
        <v>6</v>
      </c>
      <c r="D409">
        <v>4</v>
      </c>
    </row>
    <row r="410" spans="1:4" x14ac:dyDescent="0.25">
      <c r="A410">
        <v>409</v>
      </c>
      <c r="B410">
        <v>35</v>
      </c>
      <c r="C410">
        <v>6</v>
      </c>
      <c r="D410">
        <v>0</v>
      </c>
    </row>
    <row r="411" spans="1:4" x14ac:dyDescent="0.25">
      <c r="A411">
        <v>410</v>
      </c>
      <c r="B411">
        <v>35</v>
      </c>
      <c r="C411">
        <v>6</v>
      </c>
      <c r="D411">
        <v>0</v>
      </c>
    </row>
    <row r="412" spans="1:4" x14ac:dyDescent="0.25">
      <c r="A412">
        <v>411</v>
      </c>
      <c r="B412">
        <v>35</v>
      </c>
      <c r="C412">
        <v>6</v>
      </c>
      <c r="D412">
        <v>1</v>
      </c>
    </row>
    <row r="413" spans="1:4" x14ac:dyDescent="0.25">
      <c r="A413">
        <v>412</v>
      </c>
      <c r="B413">
        <v>35</v>
      </c>
      <c r="C413">
        <v>6</v>
      </c>
      <c r="D413">
        <v>1</v>
      </c>
    </row>
    <row r="414" spans="1:4" x14ac:dyDescent="0.25">
      <c r="A414">
        <v>413</v>
      </c>
      <c r="B414">
        <v>35</v>
      </c>
      <c r="C414">
        <v>6</v>
      </c>
      <c r="D414">
        <v>1</v>
      </c>
    </row>
    <row r="415" spans="1:4" x14ac:dyDescent="0.25">
      <c r="A415">
        <v>414</v>
      </c>
      <c r="B415">
        <v>35</v>
      </c>
      <c r="C415">
        <v>6</v>
      </c>
      <c r="D415">
        <v>2</v>
      </c>
    </row>
    <row r="416" spans="1:4" x14ac:dyDescent="0.25">
      <c r="A416">
        <v>415</v>
      </c>
      <c r="B416">
        <v>35</v>
      </c>
      <c r="C416">
        <v>6</v>
      </c>
      <c r="D416">
        <v>2</v>
      </c>
    </row>
    <row r="417" spans="1:4" x14ac:dyDescent="0.25">
      <c r="A417">
        <v>416</v>
      </c>
      <c r="B417">
        <v>35</v>
      </c>
      <c r="C417">
        <v>6</v>
      </c>
      <c r="D417">
        <v>2</v>
      </c>
    </row>
    <row r="418" spans="1:4" x14ac:dyDescent="0.25">
      <c r="A418">
        <v>417</v>
      </c>
      <c r="B418">
        <v>35</v>
      </c>
      <c r="C418">
        <v>6</v>
      </c>
      <c r="D418">
        <v>3</v>
      </c>
    </row>
    <row r="419" spans="1:4" x14ac:dyDescent="0.25">
      <c r="A419">
        <v>418</v>
      </c>
      <c r="B419">
        <v>35</v>
      </c>
      <c r="C419">
        <v>6</v>
      </c>
      <c r="D419">
        <v>3</v>
      </c>
    </row>
    <row r="420" spans="1:4" x14ac:dyDescent="0.25">
      <c r="A420">
        <v>419</v>
      </c>
      <c r="B420">
        <v>35</v>
      </c>
      <c r="C420">
        <v>6</v>
      </c>
      <c r="D420">
        <v>3</v>
      </c>
    </row>
    <row r="421" spans="1:4" x14ac:dyDescent="0.25">
      <c r="A421">
        <v>420</v>
      </c>
      <c r="B421">
        <v>35</v>
      </c>
      <c r="C421">
        <v>6</v>
      </c>
      <c r="D421">
        <v>4</v>
      </c>
    </row>
    <row r="422" spans="1:4" x14ac:dyDescent="0.25">
      <c r="A422">
        <v>421</v>
      </c>
      <c r="B422">
        <v>36</v>
      </c>
      <c r="C422">
        <v>6</v>
      </c>
      <c r="D422">
        <v>0</v>
      </c>
    </row>
    <row r="423" spans="1:4" x14ac:dyDescent="0.25">
      <c r="A423">
        <v>422</v>
      </c>
      <c r="B423">
        <v>36</v>
      </c>
      <c r="C423">
        <v>6</v>
      </c>
      <c r="D423">
        <v>0</v>
      </c>
    </row>
    <row r="424" spans="1:4" x14ac:dyDescent="0.25">
      <c r="A424">
        <v>423</v>
      </c>
      <c r="B424">
        <v>36</v>
      </c>
      <c r="C424">
        <v>6</v>
      </c>
      <c r="D424">
        <v>1</v>
      </c>
    </row>
    <row r="425" spans="1:4" x14ac:dyDescent="0.25">
      <c r="A425">
        <v>424</v>
      </c>
      <c r="B425">
        <v>36</v>
      </c>
      <c r="C425">
        <v>6</v>
      </c>
      <c r="D425">
        <v>1</v>
      </c>
    </row>
    <row r="426" spans="1:4" x14ac:dyDescent="0.25">
      <c r="A426">
        <v>425</v>
      </c>
      <c r="B426">
        <v>36</v>
      </c>
      <c r="C426">
        <v>6</v>
      </c>
      <c r="D426">
        <v>1</v>
      </c>
    </row>
    <row r="427" spans="1:4" x14ac:dyDescent="0.25">
      <c r="A427">
        <v>426</v>
      </c>
      <c r="B427">
        <v>36</v>
      </c>
      <c r="C427">
        <v>6</v>
      </c>
      <c r="D427">
        <v>2</v>
      </c>
    </row>
    <row r="428" spans="1:4" x14ac:dyDescent="0.25">
      <c r="A428">
        <v>427</v>
      </c>
      <c r="B428">
        <v>36</v>
      </c>
      <c r="C428">
        <v>6</v>
      </c>
      <c r="D428">
        <v>2</v>
      </c>
    </row>
    <row r="429" spans="1:4" x14ac:dyDescent="0.25">
      <c r="A429">
        <v>428</v>
      </c>
      <c r="B429">
        <v>36</v>
      </c>
      <c r="C429">
        <v>6</v>
      </c>
      <c r="D429">
        <v>2</v>
      </c>
    </row>
    <row r="430" spans="1:4" x14ac:dyDescent="0.25">
      <c r="A430">
        <v>429</v>
      </c>
      <c r="B430">
        <v>36</v>
      </c>
      <c r="C430">
        <v>6</v>
      </c>
      <c r="D430">
        <v>3</v>
      </c>
    </row>
    <row r="431" spans="1:4" x14ac:dyDescent="0.25">
      <c r="A431">
        <v>430</v>
      </c>
      <c r="B431">
        <v>36</v>
      </c>
      <c r="C431">
        <v>6</v>
      </c>
      <c r="D431">
        <v>3</v>
      </c>
    </row>
    <row r="432" spans="1:4" x14ac:dyDescent="0.25">
      <c r="A432">
        <v>431</v>
      </c>
      <c r="B432">
        <v>36</v>
      </c>
      <c r="C432">
        <v>6</v>
      </c>
      <c r="D432">
        <v>3</v>
      </c>
    </row>
    <row r="433" spans="1:4" x14ac:dyDescent="0.25">
      <c r="A433">
        <v>432</v>
      </c>
      <c r="B433">
        <v>36</v>
      </c>
      <c r="C433">
        <v>6</v>
      </c>
      <c r="D433">
        <v>4</v>
      </c>
    </row>
    <row r="434" spans="1:4" x14ac:dyDescent="0.25">
      <c r="A434">
        <v>433</v>
      </c>
      <c r="B434">
        <v>37</v>
      </c>
      <c r="C434">
        <v>7</v>
      </c>
      <c r="D434">
        <v>0</v>
      </c>
    </row>
    <row r="435" spans="1:4" x14ac:dyDescent="0.25">
      <c r="A435">
        <v>434</v>
      </c>
      <c r="B435">
        <v>37</v>
      </c>
      <c r="C435">
        <v>7</v>
      </c>
      <c r="D435">
        <v>0</v>
      </c>
    </row>
    <row r="436" spans="1:4" x14ac:dyDescent="0.25">
      <c r="A436">
        <v>435</v>
      </c>
      <c r="B436">
        <v>37</v>
      </c>
      <c r="C436">
        <v>7</v>
      </c>
      <c r="D436">
        <v>1</v>
      </c>
    </row>
    <row r="437" spans="1:4" x14ac:dyDescent="0.25">
      <c r="A437">
        <v>436</v>
      </c>
      <c r="B437">
        <v>37</v>
      </c>
      <c r="C437">
        <v>7</v>
      </c>
      <c r="D437">
        <v>1</v>
      </c>
    </row>
    <row r="438" spans="1:4" x14ac:dyDescent="0.25">
      <c r="A438">
        <v>437</v>
      </c>
      <c r="B438">
        <v>37</v>
      </c>
      <c r="C438">
        <v>7</v>
      </c>
      <c r="D438">
        <v>1</v>
      </c>
    </row>
    <row r="439" spans="1:4" x14ac:dyDescent="0.25">
      <c r="A439">
        <v>438</v>
      </c>
      <c r="B439">
        <v>37</v>
      </c>
      <c r="C439">
        <v>7</v>
      </c>
      <c r="D439">
        <v>2</v>
      </c>
    </row>
    <row r="440" spans="1:4" x14ac:dyDescent="0.25">
      <c r="A440">
        <v>439</v>
      </c>
      <c r="B440">
        <v>37</v>
      </c>
      <c r="C440">
        <v>7</v>
      </c>
      <c r="D440">
        <v>2</v>
      </c>
    </row>
    <row r="441" spans="1:4" x14ac:dyDescent="0.25">
      <c r="A441">
        <v>440</v>
      </c>
      <c r="B441">
        <v>37</v>
      </c>
      <c r="C441">
        <v>7</v>
      </c>
      <c r="D441">
        <v>2</v>
      </c>
    </row>
    <row r="442" spans="1:4" x14ac:dyDescent="0.25">
      <c r="A442">
        <v>441</v>
      </c>
      <c r="B442">
        <v>37</v>
      </c>
      <c r="C442">
        <v>7</v>
      </c>
      <c r="D442">
        <v>3</v>
      </c>
    </row>
    <row r="443" spans="1:4" x14ac:dyDescent="0.25">
      <c r="A443">
        <v>442</v>
      </c>
      <c r="B443">
        <v>37</v>
      </c>
      <c r="C443">
        <v>7</v>
      </c>
      <c r="D443">
        <v>3</v>
      </c>
    </row>
    <row r="444" spans="1:4" x14ac:dyDescent="0.25">
      <c r="A444">
        <v>443</v>
      </c>
      <c r="B444">
        <v>37</v>
      </c>
      <c r="C444">
        <v>7</v>
      </c>
      <c r="D444">
        <v>3</v>
      </c>
    </row>
    <row r="445" spans="1:4" x14ac:dyDescent="0.25">
      <c r="A445">
        <v>444</v>
      </c>
      <c r="B445">
        <v>37</v>
      </c>
      <c r="C445">
        <v>7</v>
      </c>
      <c r="D445">
        <v>4</v>
      </c>
    </row>
    <row r="446" spans="1:4" x14ac:dyDescent="0.25">
      <c r="A446">
        <v>445</v>
      </c>
      <c r="B446">
        <v>38</v>
      </c>
      <c r="C446">
        <v>7</v>
      </c>
      <c r="D446">
        <v>0</v>
      </c>
    </row>
    <row r="447" spans="1:4" x14ac:dyDescent="0.25">
      <c r="A447">
        <v>446</v>
      </c>
      <c r="B447">
        <v>38</v>
      </c>
      <c r="C447">
        <v>7</v>
      </c>
      <c r="D447">
        <v>0</v>
      </c>
    </row>
    <row r="448" spans="1:4" x14ac:dyDescent="0.25">
      <c r="A448">
        <v>447</v>
      </c>
      <c r="B448">
        <v>38</v>
      </c>
      <c r="C448">
        <v>7</v>
      </c>
      <c r="D448">
        <v>1</v>
      </c>
    </row>
    <row r="449" spans="1:4" x14ac:dyDescent="0.25">
      <c r="A449">
        <v>448</v>
      </c>
      <c r="B449">
        <v>38</v>
      </c>
      <c r="C449">
        <v>7</v>
      </c>
      <c r="D449">
        <v>1</v>
      </c>
    </row>
    <row r="450" spans="1:4" x14ac:dyDescent="0.25">
      <c r="A450">
        <v>449</v>
      </c>
      <c r="B450">
        <v>38</v>
      </c>
      <c r="C450">
        <v>7</v>
      </c>
      <c r="D450">
        <v>1</v>
      </c>
    </row>
    <row r="451" spans="1:4" x14ac:dyDescent="0.25">
      <c r="A451">
        <v>450</v>
      </c>
      <c r="B451">
        <v>38</v>
      </c>
      <c r="C451">
        <v>7</v>
      </c>
      <c r="D451">
        <v>2</v>
      </c>
    </row>
    <row r="452" spans="1:4" x14ac:dyDescent="0.25">
      <c r="A452">
        <v>451</v>
      </c>
      <c r="B452">
        <v>38</v>
      </c>
      <c r="C452">
        <v>7</v>
      </c>
      <c r="D452">
        <v>2</v>
      </c>
    </row>
    <row r="453" spans="1:4" x14ac:dyDescent="0.25">
      <c r="A453">
        <v>452</v>
      </c>
      <c r="B453">
        <v>38</v>
      </c>
      <c r="C453">
        <v>7</v>
      </c>
      <c r="D453">
        <v>2</v>
      </c>
    </row>
    <row r="454" spans="1:4" x14ac:dyDescent="0.25">
      <c r="A454">
        <v>453</v>
      </c>
      <c r="B454">
        <v>38</v>
      </c>
      <c r="C454">
        <v>7</v>
      </c>
      <c r="D454">
        <v>3</v>
      </c>
    </row>
    <row r="455" spans="1:4" x14ac:dyDescent="0.25">
      <c r="A455">
        <v>454</v>
      </c>
      <c r="B455">
        <v>38</v>
      </c>
      <c r="C455">
        <v>7</v>
      </c>
      <c r="D455">
        <v>3</v>
      </c>
    </row>
    <row r="456" spans="1:4" x14ac:dyDescent="0.25">
      <c r="A456">
        <v>455</v>
      </c>
      <c r="B456">
        <v>38</v>
      </c>
      <c r="C456">
        <v>7</v>
      </c>
      <c r="D456">
        <v>3</v>
      </c>
    </row>
    <row r="457" spans="1:4" x14ac:dyDescent="0.25">
      <c r="A457">
        <v>456</v>
      </c>
      <c r="B457">
        <v>38</v>
      </c>
      <c r="C457">
        <v>7</v>
      </c>
      <c r="D457">
        <v>4</v>
      </c>
    </row>
    <row r="458" spans="1:4" x14ac:dyDescent="0.25">
      <c r="A458">
        <v>457</v>
      </c>
      <c r="B458">
        <v>39</v>
      </c>
      <c r="C458">
        <v>7</v>
      </c>
      <c r="D458">
        <v>0</v>
      </c>
    </row>
    <row r="459" spans="1:4" x14ac:dyDescent="0.25">
      <c r="A459">
        <v>458</v>
      </c>
      <c r="B459">
        <v>39</v>
      </c>
      <c r="C459">
        <v>7</v>
      </c>
      <c r="D459">
        <v>0</v>
      </c>
    </row>
    <row r="460" spans="1:4" x14ac:dyDescent="0.25">
      <c r="A460">
        <v>459</v>
      </c>
      <c r="B460">
        <v>39</v>
      </c>
      <c r="C460">
        <v>7</v>
      </c>
      <c r="D460">
        <v>1</v>
      </c>
    </row>
    <row r="461" spans="1:4" x14ac:dyDescent="0.25">
      <c r="A461">
        <v>460</v>
      </c>
      <c r="B461">
        <v>39</v>
      </c>
      <c r="C461">
        <v>7</v>
      </c>
      <c r="D461">
        <v>1</v>
      </c>
    </row>
    <row r="462" spans="1:4" x14ac:dyDescent="0.25">
      <c r="A462">
        <v>461</v>
      </c>
      <c r="B462">
        <v>39</v>
      </c>
      <c r="C462">
        <v>7</v>
      </c>
      <c r="D462">
        <v>1</v>
      </c>
    </row>
    <row r="463" spans="1:4" x14ac:dyDescent="0.25">
      <c r="A463">
        <v>462</v>
      </c>
      <c r="B463">
        <v>39</v>
      </c>
      <c r="C463">
        <v>7</v>
      </c>
      <c r="D463">
        <v>2</v>
      </c>
    </row>
    <row r="464" spans="1:4" x14ac:dyDescent="0.25">
      <c r="A464">
        <v>463</v>
      </c>
      <c r="B464">
        <v>39</v>
      </c>
      <c r="C464">
        <v>7</v>
      </c>
      <c r="D464">
        <v>2</v>
      </c>
    </row>
    <row r="465" spans="1:4" x14ac:dyDescent="0.25">
      <c r="A465">
        <v>464</v>
      </c>
      <c r="B465">
        <v>39</v>
      </c>
      <c r="C465">
        <v>7</v>
      </c>
      <c r="D465">
        <v>2</v>
      </c>
    </row>
    <row r="466" spans="1:4" x14ac:dyDescent="0.25">
      <c r="A466">
        <v>465</v>
      </c>
      <c r="B466">
        <v>39</v>
      </c>
      <c r="C466">
        <v>7</v>
      </c>
      <c r="D466">
        <v>3</v>
      </c>
    </row>
    <row r="467" spans="1:4" x14ac:dyDescent="0.25">
      <c r="A467">
        <v>466</v>
      </c>
      <c r="B467">
        <v>39</v>
      </c>
      <c r="C467">
        <v>7</v>
      </c>
      <c r="D467">
        <v>3</v>
      </c>
    </row>
    <row r="468" spans="1:4" x14ac:dyDescent="0.25">
      <c r="A468">
        <v>467</v>
      </c>
      <c r="B468">
        <v>39</v>
      </c>
      <c r="C468">
        <v>7</v>
      </c>
      <c r="D468">
        <v>3</v>
      </c>
    </row>
    <row r="469" spans="1:4" x14ac:dyDescent="0.25">
      <c r="A469">
        <v>468</v>
      </c>
      <c r="B469">
        <v>39</v>
      </c>
      <c r="C469">
        <v>7</v>
      </c>
      <c r="D469">
        <v>4</v>
      </c>
    </row>
    <row r="470" spans="1:4" x14ac:dyDescent="0.25">
      <c r="A470">
        <v>469</v>
      </c>
      <c r="B470">
        <v>40</v>
      </c>
      <c r="C470">
        <v>7</v>
      </c>
      <c r="D470">
        <v>0</v>
      </c>
    </row>
    <row r="471" spans="1:4" x14ac:dyDescent="0.25">
      <c r="A471">
        <v>470</v>
      </c>
      <c r="B471">
        <v>40</v>
      </c>
      <c r="C471">
        <v>7</v>
      </c>
      <c r="D471">
        <v>0</v>
      </c>
    </row>
    <row r="472" spans="1:4" x14ac:dyDescent="0.25">
      <c r="A472">
        <v>471</v>
      </c>
      <c r="B472">
        <v>40</v>
      </c>
      <c r="C472">
        <v>7</v>
      </c>
      <c r="D472">
        <v>1</v>
      </c>
    </row>
    <row r="473" spans="1:4" x14ac:dyDescent="0.25">
      <c r="A473">
        <v>472</v>
      </c>
      <c r="B473">
        <v>40</v>
      </c>
      <c r="C473">
        <v>7</v>
      </c>
      <c r="D473">
        <v>1</v>
      </c>
    </row>
    <row r="474" spans="1:4" x14ac:dyDescent="0.25">
      <c r="A474">
        <v>473</v>
      </c>
      <c r="B474">
        <v>40</v>
      </c>
      <c r="C474">
        <v>7</v>
      </c>
      <c r="D474">
        <v>1</v>
      </c>
    </row>
    <row r="475" spans="1:4" x14ac:dyDescent="0.25">
      <c r="A475">
        <v>474</v>
      </c>
      <c r="B475">
        <v>40</v>
      </c>
      <c r="C475">
        <v>7</v>
      </c>
      <c r="D475">
        <v>2</v>
      </c>
    </row>
    <row r="476" spans="1:4" x14ac:dyDescent="0.25">
      <c r="A476">
        <v>475</v>
      </c>
      <c r="B476">
        <v>40</v>
      </c>
      <c r="C476">
        <v>7</v>
      </c>
      <c r="D476">
        <v>2</v>
      </c>
    </row>
    <row r="477" spans="1:4" x14ac:dyDescent="0.25">
      <c r="A477">
        <v>476</v>
      </c>
      <c r="B477">
        <v>40</v>
      </c>
      <c r="C477">
        <v>7</v>
      </c>
      <c r="D477">
        <v>2</v>
      </c>
    </row>
    <row r="478" spans="1:4" x14ac:dyDescent="0.25">
      <c r="A478">
        <v>477</v>
      </c>
      <c r="B478">
        <v>40</v>
      </c>
      <c r="C478">
        <v>7</v>
      </c>
      <c r="D478">
        <v>3</v>
      </c>
    </row>
    <row r="479" spans="1:4" x14ac:dyDescent="0.25">
      <c r="A479">
        <v>478</v>
      </c>
      <c r="B479">
        <v>40</v>
      </c>
      <c r="C479">
        <v>7</v>
      </c>
      <c r="D479">
        <v>3</v>
      </c>
    </row>
    <row r="480" spans="1:4" x14ac:dyDescent="0.25">
      <c r="A480">
        <v>479</v>
      </c>
      <c r="B480">
        <v>40</v>
      </c>
      <c r="C480">
        <v>7</v>
      </c>
      <c r="D480">
        <v>3</v>
      </c>
    </row>
    <row r="481" spans="1:4" x14ac:dyDescent="0.25">
      <c r="A481">
        <v>480</v>
      </c>
      <c r="B481">
        <v>40</v>
      </c>
      <c r="C481">
        <v>7</v>
      </c>
      <c r="D481">
        <v>4</v>
      </c>
    </row>
    <row r="482" spans="1:4" x14ac:dyDescent="0.25">
      <c r="A482">
        <v>481</v>
      </c>
      <c r="B482">
        <v>41</v>
      </c>
      <c r="C482">
        <v>7</v>
      </c>
      <c r="D482">
        <v>0</v>
      </c>
    </row>
    <row r="483" spans="1:4" x14ac:dyDescent="0.25">
      <c r="A483">
        <v>482</v>
      </c>
      <c r="B483">
        <v>41</v>
      </c>
      <c r="C483">
        <v>7</v>
      </c>
      <c r="D483">
        <v>0</v>
      </c>
    </row>
    <row r="484" spans="1:4" x14ac:dyDescent="0.25">
      <c r="A484">
        <v>483</v>
      </c>
      <c r="B484">
        <v>41</v>
      </c>
      <c r="C484">
        <v>7</v>
      </c>
      <c r="D484">
        <v>1</v>
      </c>
    </row>
    <row r="485" spans="1:4" x14ac:dyDescent="0.25">
      <c r="A485">
        <v>484</v>
      </c>
      <c r="B485">
        <v>41</v>
      </c>
      <c r="C485">
        <v>7</v>
      </c>
      <c r="D485">
        <v>1</v>
      </c>
    </row>
    <row r="486" spans="1:4" x14ac:dyDescent="0.25">
      <c r="A486">
        <v>485</v>
      </c>
      <c r="B486">
        <v>41</v>
      </c>
      <c r="C486">
        <v>7</v>
      </c>
      <c r="D486">
        <v>1</v>
      </c>
    </row>
    <row r="487" spans="1:4" x14ac:dyDescent="0.25">
      <c r="A487">
        <v>486</v>
      </c>
      <c r="B487">
        <v>41</v>
      </c>
      <c r="C487">
        <v>7</v>
      </c>
      <c r="D487">
        <v>2</v>
      </c>
    </row>
    <row r="488" spans="1:4" x14ac:dyDescent="0.25">
      <c r="A488">
        <v>487</v>
      </c>
      <c r="B488">
        <v>41</v>
      </c>
      <c r="C488">
        <v>7</v>
      </c>
      <c r="D488">
        <v>2</v>
      </c>
    </row>
    <row r="489" spans="1:4" x14ac:dyDescent="0.25">
      <c r="A489">
        <v>488</v>
      </c>
      <c r="B489">
        <v>41</v>
      </c>
      <c r="C489">
        <v>7</v>
      </c>
      <c r="D489">
        <v>2</v>
      </c>
    </row>
    <row r="490" spans="1:4" x14ac:dyDescent="0.25">
      <c r="A490">
        <v>489</v>
      </c>
      <c r="B490">
        <v>41</v>
      </c>
      <c r="C490">
        <v>7</v>
      </c>
      <c r="D490">
        <v>3</v>
      </c>
    </row>
    <row r="491" spans="1:4" x14ac:dyDescent="0.25">
      <c r="A491">
        <v>490</v>
      </c>
      <c r="B491">
        <v>41</v>
      </c>
      <c r="C491">
        <v>7</v>
      </c>
      <c r="D491">
        <v>3</v>
      </c>
    </row>
    <row r="492" spans="1:4" x14ac:dyDescent="0.25">
      <c r="A492">
        <v>491</v>
      </c>
      <c r="B492">
        <v>41</v>
      </c>
      <c r="C492">
        <v>7</v>
      </c>
      <c r="D492">
        <v>3</v>
      </c>
    </row>
    <row r="493" spans="1:4" x14ac:dyDescent="0.25">
      <c r="A493">
        <v>492</v>
      </c>
      <c r="B493">
        <v>41</v>
      </c>
      <c r="C493">
        <v>7</v>
      </c>
      <c r="D493">
        <v>4</v>
      </c>
    </row>
    <row r="494" spans="1:4" x14ac:dyDescent="0.25">
      <c r="A494">
        <v>493</v>
      </c>
      <c r="B494">
        <v>42</v>
      </c>
      <c r="C494">
        <v>7</v>
      </c>
      <c r="D494">
        <v>0</v>
      </c>
    </row>
    <row r="495" spans="1:4" x14ac:dyDescent="0.25">
      <c r="A495">
        <v>494</v>
      </c>
      <c r="B495">
        <v>42</v>
      </c>
      <c r="C495">
        <v>7</v>
      </c>
      <c r="D495">
        <v>0</v>
      </c>
    </row>
    <row r="496" spans="1:4" x14ac:dyDescent="0.25">
      <c r="A496">
        <v>495</v>
      </c>
      <c r="B496">
        <v>42</v>
      </c>
      <c r="C496">
        <v>7</v>
      </c>
      <c r="D496">
        <v>1</v>
      </c>
    </row>
    <row r="497" spans="1:4" x14ac:dyDescent="0.25">
      <c r="A497">
        <v>496</v>
      </c>
      <c r="B497">
        <v>42</v>
      </c>
      <c r="C497">
        <v>7</v>
      </c>
      <c r="D497">
        <v>1</v>
      </c>
    </row>
    <row r="498" spans="1:4" x14ac:dyDescent="0.25">
      <c r="A498">
        <v>497</v>
      </c>
      <c r="B498">
        <v>42</v>
      </c>
      <c r="C498">
        <v>7</v>
      </c>
      <c r="D498">
        <v>1</v>
      </c>
    </row>
    <row r="499" spans="1:4" x14ac:dyDescent="0.25">
      <c r="A499">
        <v>498</v>
      </c>
      <c r="B499">
        <v>42</v>
      </c>
      <c r="C499">
        <v>7</v>
      </c>
      <c r="D499">
        <v>2</v>
      </c>
    </row>
    <row r="500" spans="1:4" x14ac:dyDescent="0.25">
      <c r="A500">
        <v>499</v>
      </c>
      <c r="B500">
        <v>42</v>
      </c>
      <c r="C500">
        <v>7</v>
      </c>
      <c r="D500">
        <v>2</v>
      </c>
    </row>
    <row r="501" spans="1:4" x14ac:dyDescent="0.25">
      <c r="A501">
        <v>500</v>
      </c>
      <c r="B501">
        <v>42</v>
      </c>
      <c r="C501">
        <v>7</v>
      </c>
      <c r="D501">
        <v>2</v>
      </c>
    </row>
    <row r="502" spans="1:4" x14ac:dyDescent="0.25">
      <c r="A502">
        <v>501</v>
      </c>
      <c r="B502">
        <v>42</v>
      </c>
      <c r="C502">
        <v>7</v>
      </c>
      <c r="D502">
        <v>3</v>
      </c>
    </row>
    <row r="503" spans="1:4" x14ac:dyDescent="0.25">
      <c r="A503">
        <v>502</v>
      </c>
      <c r="B503">
        <v>42</v>
      </c>
      <c r="C503">
        <v>7</v>
      </c>
      <c r="D503">
        <v>3</v>
      </c>
    </row>
    <row r="504" spans="1:4" x14ac:dyDescent="0.25">
      <c r="A504">
        <v>503</v>
      </c>
      <c r="B504">
        <v>42</v>
      </c>
      <c r="C504">
        <v>7</v>
      </c>
      <c r="D504">
        <v>3</v>
      </c>
    </row>
    <row r="505" spans="1:4" x14ac:dyDescent="0.25">
      <c r="A505">
        <v>504</v>
      </c>
      <c r="B505">
        <v>42</v>
      </c>
      <c r="C505">
        <v>7</v>
      </c>
      <c r="D505">
        <v>4</v>
      </c>
    </row>
    <row r="506" spans="1:4" x14ac:dyDescent="0.25">
      <c r="A506">
        <v>505</v>
      </c>
      <c r="B506">
        <v>43</v>
      </c>
      <c r="C506">
        <v>8</v>
      </c>
      <c r="D506">
        <v>0</v>
      </c>
    </row>
    <row r="507" spans="1:4" x14ac:dyDescent="0.25">
      <c r="A507">
        <v>506</v>
      </c>
      <c r="B507">
        <v>43</v>
      </c>
      <c r="C507">
        <v>8</v>
      </c>
      <c r="D507">
        <v>0</v>
      </c>
    </row>
    <row r="508" spans="1:4" x14ac:dyDescent="0.25">
      <c r="A508">
        <v>507</v>
      </c>
      <c r="B508">
        <v>43</v>
      </c>
      <c r="C508">
        <v>8</v>
      </c>
      <c r="D508">
        <v>1</v>
      </c>
    </row>
    <row r="509" spans="1:4" x14ac:dyDescent="0.25">
      <c r="A509">
        <v>508</v>
      </c>
      <c r="B509">
        <v>43</v>
      </c>
      <c r="C509">
        <v>8</v>
      </c>
      <c r="D509">
        <v>1</v>
      </c>
    </row>
    <row r="510" spans="1:4" x14ac:dyDescent="0.25">
      <c r="A510">
        <v>509</v>
      </c>
      <c r="B510">
        <v>43</v>
      </c>
      <c r="C510">
        <v>8</v>
      </c>
      <c r="D510">
        <v>1</v>
      </c>
    </row>
    <row r="511" spans="1:4" x14ac:dyDescent="0.25">
      <c r="A511">
        <v>510</v>
      </c>
      <c r="B511">
        <v>43</v>
      </c>
      <c r="C511">
        <v>8</v>
      </c>
      <c r="D511">
        <v>2</v>
      </c>
    </row>
    <row r="512" spans="1:4" x14ac:dyDescent="0.25">
      <c r="A512">
        <v>511</v>
      </c>
      <c r="B512">
        <v>43</v>
      </c>
      <c r="C512">
        <v>8</v>
      </c>
      <c r="D512">
        <v>2</v>
      </c>
    </row>
    <row r="513" spans="1:4" x14ac:dyDescent="0.25">
      <c r="A513">
        <v>512</v>
      </c>
      <c r="B513">
        <v>43</v>
      </c>
      <c r="C513">
        <v>8</v>
      </c>
      <c r="D513">
        <v>2</v>
      </c>
    </row>
    <row r="514" spans="1:4" x14ac:dyDescent="0.25">
      <c r="A514">
        <v>513</v>
      </c>
      <c r="B514">
        <v>43</v>
      </c>
      <c r="C514">
        <v>8</v>
      </c>
      <c r="D514">
        <v>3</v>
      </c>
    </row>
    <row r="515" spans="1:4" x14ac:dyDescent="0.25">
      <c r="A515">
        <v>514</v>
      </c>
      <c r="B515">
        <v>43</v>
      </c>
      <c r="C515">
        <v>8</v>
      </c>
      <c r="D515">
        <v>3</v>
      </c>
    </row>
    <row r="516" spans="1:4" x14ac:dyDescent="0.25">
      <c r="A516">
        <v>515</v>
      </c>
      <c r="B516">
        <v>43</v>
      </c>
      <c r="C516">
        <v>8</v>
      </c>
      <c r="D516">
        <v>3</v>
      </c>
    </row>
    <row r="517" spans="1:4" x14ac:dyDescent="0.25">
      <c r="A517">
        <v>516</v>
      </c>
      <c r="B517">
        <v>43</v>
      </c>
      <c r="C517">
        <v>8</v>
      </c>
      <c r="D517">
        <v>4</v>
      </c>
    </row>
    <row r="518" spans="1:4" x14ac:dyDescent="0.25">
      <c r="A518">
        <v>517</v>
      </c>
      <c r="B518">
        <v>44</v>
      </c>
      <c r="C518">
        <v>8</v>
      </c>
      <c r="D518">
        <v>0</v>
      </c>
    </row>
    <row r="519" spans="1:4" x14ac:dyDescent="0.25">
      <c r="A519">
        <v>518</v>
      </c>
      <c r="B519">
        <v>44</v>
      </c>
      <c r="C519">
        <v>8</v>
      </c>
      <c r="D519">
        <v>0</v>
      </c>
    </row>
    <row r="520" spans="1:4" x14ac:dyDescent="0.25">
      <c r="A520">
        <v>519</v>
      </c>
      <c r="B520">
        <v>44</v>
      </c>
      <c r="C520">
        <v>8</v>
      </c>
      <c r="D520">
        <v>1</v>
      </c>
    </row>
    <row r="521" spans="1:4" x14ac:dyDescent="0.25">
      <c r="A521">
        <v>520</v>
      </c>
      <c r="B521">
        <v>44</v>
      </c>
      <c r="C521">
        <v>8</v>
      </c>
      <c r="D521">
        <v>1</v>
      </c>
    </row>
    <row r="522" spans="1:4" x14ac:dyDescent="0.25">
      <c r="A522">
        <v>521</v>
      </c>
      <c r="B522">
        <v>44</v>
      </c>
      <c r="C522">
        <v>8</v>
      </c>
      <c r="D522">
        <v>1</v>
      </c>
    </row>
    <row r="523" spans="1:4" x14ac:dyDescent="0.25">
      <c r="A523">
        <v>522</v>
      </c>
      <c r="B523">
        <v>44</v>
      </c>
      <c r="C523">
        <v>8</v>
      </c>
      <c r="D523">
        <v>2</v>
      </c>
    </row>
    <row r="524" spans="1:4" x14ac:dyDescent="0.25">
      <c r="A524">
        <v>523</v>
      </c>
      <c r="B524">
        <v>44</v>
      </c>
      <c r="C524">
        <v>8</v>
      </c>
      <c r="D524">
        <v>2</v>
      </c>
    </row>
    <row r="525" spans="1:4" x14ac:dyDescent="0.25">
      <c r="A525">
        <v>524</v>
      </c>
      <c r="B525">
        <v>44</v>
      </c>
      <c r="C525">
        <v>8</v>
      </c>
      <c r="D525">
        <v>2</v>
      </c>
    </row>
    <row r="526" spans="1:4" x14ac:dyDescent="0.25">
      <c r="A526">
        <v>525</v>
      </c>
      <c r="B526">
        <v>44</v>
      </c>
      <c r="C526">
        <v>8</v>
      </c>
      <c r="D526">
        <v>3</v>
      </c>
    </row>
    <row r="527" spans="1:4" x14ac:dyDescent="0.25">
      <c r="A527">
        <v>526</v>
      </c>
      <c r="B527">
        <v>44</v>
      </c>
      <c r="C527">
        <v>8</v>
      </c>
      <c r="D527">
        <v>3</v>
      </c>
    </row>
    <row r="528" spans="1:4" x14ac:dyDescent="0.25">
      <c r="A528">
        <v>527</v>
      </c>
      <c r="B528">
        <v>44</v>
      </c>
      <c r="C528">
        <v>8</v>
      </c>
      <c r="D528">
        <v>3</v>
      </c>
    </row>
    <row r="529" spans="1:4" x14ac:dyDescent="0.25">
      <c r="A529">
        <v>528</v>
      </c>
      <c r="B529">
        <v>44</v>
      </c>
      <c r="C529">
        <v>8</v>
      </c>
      <c r="D529">
        <v>4</v>
      </c>
    </row>
    <row r="530" spans="1:4" x14ac:dyDescent="0.25">
      <c r="A530">
        <v>529</v>
      </c>
      <c r="B530">
        <v>45</v>
      </c>
      <c r="C530">
        <v>8</v>
      </c>
      <c r="D530">
        <v>0</v>
      </c>
    </row>
    <row r="531" spans="1:4" x14ac:dyDescent="0.25">
      <c r="A531">
        <v>530</v>
      </c>
      <c r="B531">
        <v>45</v>
      </c>
      <c r="C531">
        <v>8</v>
      </c>
      <c r="D531">
        <v>0</v>
      </c>
    </row>
    <row r="532" spans="1:4" x14ac:dyDescent="0.25">
      <c r="A532">
        <v>531</v>
      </c>
      <c r="B532">
        <v>45</v>
      </c>
      <c r="C532">
        <v>8</v>
      </c>
      <c r="D532">
        <v>1</v>
      </c>
    </row>
    <row r="533" spans="1:4" x14ac:dyDescent="0.25">
      <c r="A533">
        <v>532</v>
      </c>
      <c r="B533">
        <v>45</v>
      </c>
      <c r="C533">
        <v>8</v>
      </c>
      <c r="D533">
        <v>1</v>
      </c>
    </row>
    <row r="534" spans="1:4" x14ac:dyDescent="0.25">
      <c r="A534">
        <v>533</v>
      </c>
      <c r="B534">
        <v>45</v>
      </c>
      <c r="C534">
        <v>8</v>
      </c>
      <c r="D534">
        <v>1</v>
      </c>
    </row>
    <row r="535" spans="1:4" x14ac:dyDescent="0.25">
      <c r="A535">
        <v>534</v>
      </c>
      <c r="B535">
        <v>45</v>
      </c>
      <c r="C535">
        <v>8</v>
      </c>
      <c r="D535">
        <v>2</v>
      </c>
    </row>
    <row r="536" spans="1:4" x14ac:dyDescent="0.25">
      <c r="A536">
        <v>535</v>
      </c>
      <c r="B536">
        <v>45</v>
      </c>
      <c r="C536">
        <v>8</v>
      </c>
      <c r="D536">
        <v>2</v>
      </c>
    </row>
    <row r="537" spans="1:4" x14ac:dyDescent="0.25">
      <c r="A537">
        <v>536</v>
      </c>
      <c r="B537">
        <v>45</v>
      </c>
      <c r="C537">
        <v>8</v>
      </c>
      <c r="D537">
        <v>2</v>
      </c>
    </row>
    <row r="538" spans="1:4" x14ac:dyDescent="0.25">
      <c r="A538">
        <v>537</v>
      </c>
      <c r="B538">
        <v>45</v>
      </c>
      <c r="C538">
        <v>8</v>
      </c>
      <c r="D538">
        <v>3</v>
      </c>
    </row>
    <row r="539" spans="1:4" x14ac:dyDescent="0.25">
      <c r="A539">
        <v>538</v>
      </c>
      <c r="B539">
        <v>45</v>
      </c>
      <c r="C539">
        <v>8</v>
      </c>
      <c r="D539">
        <v>3</v>
      </c>
    </row>
    <row r="540" spans="1:4" x14ac:dyDescent="0.25">
      <c r="A540">
        <v>539</v>
      </c>
      <c r="B540">
        <v>45</v>
      </c>
      <c r="C540">
        <v>8</v>
      </c>
      <c r="D540">
        <v>3</v>
      </c>
    </row>
    <row r="541" spans="1:4" x14ac:dyDescent="0.25">
      <c r="A541">
        <v>540</v>
      </c>
      <c r="B541">
        <v>45</v>
      </c>
      <c r="C541">
        <v>8</v>
      </c>
      <c r="D541">
        <v>4</v>
      </c>
    </row>
    <row r="542" spans="1:4" x14ac:dyDescent="0.25">
      <c r="A542">
        <v>541</v>
      </c>
      <c r="B542">
        <v>46</v>
      </c>
      <c r="C542">
        <v>8</v>
      </c>
      <c r="D542">
        <v>0</v>
      </c>
    </row>
    <row r="543" spans="1:4" x14ac:dyDescent="0.25">
      <c r="A543">
        <v>542</v>
      </c>
      <c r="B543">
        <v>46</v>
      </c>
      <c r="C543">
        <v>8</v>
      </c>
      <c r="D543">
        <v>0</v>
      </c>
    </row>
    <row r="544" spans="1:4" x14ac:dyDescent="0.25">
      <c r="A544">
        <v>543</v>
      </c>
      <c r="B544">
        <v>46</v>
      </c>
      <c r="C544">
        <v>8</v>
      </c>
      <c r="D544">
        <v>1</v>
      </c>
    </row>
    <row r="545" spans="1:4" x14ac:dyDescent="0.25">
      <c r="A545">
        <v>544</v>
      </c>
      <c r="B545">
        <v>46</v>
      </c>
      <c r="C545">
        <v>8</v>
      </c>
      <c r="D545">
        <v>1</v>
      </c>
    </row>
    <row r="546" spans="1:4" x14ac:dyDescent="0.25">
      <c r="A546">
        <v>545</v>
      </c>
      <c r="B546">
        <v>46</v>
      </c>
      <c r="C546">
        <v>8</v>
      </c>
      <c r="D546">
        <v>1</v>
      </c>
    </row>
    <row r="547" spans="1:4" x14ac:dyDescent="0.25">
      <c r="A547">
        <v>546</v>
      </c>
      <c r="B547">
        <v>46</v>
      </c>
      <c r="C547">
        <v>8</v>
      </c>
      <c r="D547">
        <v>2</v>
      </c>
    </row>
    <row r="548" spans="1:4" x14ac:dyDescent="0.25">
      <c r="A548">
        <v>547</v>
      </c>
      <c r="B548">
        <v>46</v>
      </c>
      <c r="C548">
        <v>8</v>
      </c>
      <c r="D548">
        <v>2</v>
      </c>
    </row>
    <row r="549" spans="1:4" x14ac:dyDescent="0.25">
      <c r="A549">
        <v>548</v>
      </c>
      <c r="B549">
        <v>46</v>
      </c>
      <c r="C549">
        <v>8</v>
      </c>
      <c r="D549">
        <v>2</v>
      </c>
    </row>
    <row r="550" spans="1:4" x14ac:dyDescent="0.25">
      <c r="A550">
        <v>549</v>
      </c>
      <c r="B550">
        <v>46</v>
      </c>
      <c r="C550">
        <v>8</v>
      </c>
      <c r="D550">
        <v>3</v>
      </c>
    </row>
    <row r="551" spans="1:4" x14ac:dyDescent="0.25">
      <c r="A551">
        <v>550</v>
      </c>
      <c r="B551">
        <v>46</v>
      </c>
      <c r="C551">
        <v>8</v>
      </c>
      <c r="D551">
        <v>3</v>
      </c>
    </row>
    <row r="552" spans="1:4" x14ac:dyDescent="0.25">
      <c r="A552">
        <v>551</v>
      </c>
      <c r="B552">
        <v>46</v>
      </c>
      <c r="C552">
        <v>8</v>
      </c>
      <c r="D552">
        <v>3</v>
      </c>
    </row>
    <row r="553" spans="1:4" x14ac:dyDescent="0.25">
      <c r="A553">
        <v>552</v>
      </c>
      <c r="B553">
        <v>46</v>
      </c>
      <c r="C553">
        <v>8</v>
      </c>
      <c r="D553">
        <v>4</v>
      </c>
    </row>
    <row r="554" spans="1:4" x14ac:dyDescent="0.25">
      <c r="A554">
        <v>553</v>
      </c>
      <c r="B554">
        <v>47</v>
      </c>
      <c r="C554">
        <v>8</v>
      </c>
      <c r="D554">
        <v>0</v>
      </c>
    </row>
    <row r="555" spans="1:4" x14ac:dyDescent="0.25">
      <c r="A555">
        <v>554</v>
      </c>
      <c r="B555">
        <v>47</v>
      </c>
      <c r="C555">
        <v>8</v>
      </c>
      <c r="D555">
        <v>0</v>
      </c>
    </row>
    <row r="556" spans="1:4" x14ac:dyDescent="0.25">
      <c r="A556">
        <v>555</v>
      </c>
      <c r="B556">
        <v>47</v>
      </c>
      <c r="C556">
        <v>8</v>
      </c>
      <c r="D556">
        <v>1</v>
      </c>
    </row>
    <row r="557" spans="1:4" x14ac:dyDescent="0.25">
      <c r="A557">
        <v>556</v>
      </c>
      <c r="B557">
        <v>47</v>
      </c>
      <c r="C557">
        <v>8</v>
      </c>
      <c r="D557">
        <v>1</v>
      </c>
    </row>
    <row r="558" spans="1:4" x14ac:dyDescent="0.25">
      <c r="A558">
        <v>557</v>
      </c>
      <c r="B558">
        <v>47</v>
      </c>
      <c r="C558">
        <v>8</v>
      </c>
      <c r="D558">
        <v>1</v>
      </c>
    </row>
    <row r="559" spans="1:4" x14ac:dyDescent="0.25">
      <c r="A559">
        <v>558</v>
      </c>
      <c r="B559">
        <v>47</v>
      </c>
      <c r="C559">
        <v>8</v>
      </c>
      <c r="D559">
        <v>2</v>
      </c>
    </row>
    <row r="560" spans="1:4" x14ac:dyDescent="0.25">
      <c r="A560">
        <v>559</v>
      </c>
      <c r="B560">
        <v>47</v>
      </c>
      <c r="C560">
        <v>8</v>
      </c>
      <c r="D560">
        <v>2</v>
      </c>
    </row>
    <row r="561" spans="1:4" x14ac:dyDescent="0.25">
      <c r="A561">
        <v>560</v>
      </c>
      <c r="B561">
        <v>47</v>
      </c>
      <c r="C561">
        <v>8</v>
      </c>
      <c r="D561">
        <v>2</v>
      </c>
    </row>
    <row r="562" spans="1:4" x14ac:dyDescent="0.25">
      <c r="A562">
        <v>561</v>
      </c>
      <c r="B562">
        <v>47</v>
      </c>
      <c r="C562">
        <v>8</v>
      </c>
      <c r="D562">
        <v>3</v>
      </c>
    </row>
    <row r="563" spans="1:4" x14ac:dyDescent="0.25">
      <c r="A563">
        <v>562</v>
      </c>
      <c r="B563">
        <v>47</v>
      </c>
      <c r="C563">
        <v>8</v>
      </c>
      <c r="D563">
        <v>3</v>
      </c>
    </row>
    <row r="564" spans="1:4" x14ac:dyDescent="0.25">
      <c r="A564">
        <v>563</v>
      </c>
      <c r="B564">
        <v>47</v>
      </c>
      <c r="C564">
        <v>8</v>
      </c>
      <c r="D564">
        <v>3</v>
      </c>
    </row>
    <row r="565" spans="1:4" x14ac:dyDescent="0.25">
      <c r="A565">
        <v>564</v>
      </c>
      <c r="B565">
        <v>47</v>
      </c>
      <c r="C565">
        <v>8</v>
      </c>
      <c r="D565">
        <v>4</v>
      </c>
    </row>
    <row r="566" spans="1:4" x14ac:dyDescent="0.25">
      <c r="A566">
        <v>565</v>
      </c>
      <c r="B566">
        <v>48</v>
      </c>
      <c r="C566">
        <v>8</v>
      </c>
      <c r="D566">
        <v>0</v>
      </c>
    </row>
    <row r="567" spans="1:4" x14ac:dyDescent="0.25">
      <c r="A567">
        <v>566</v>
      </c>
      <c r="B567">
        <v>48</v>
      </c>
      <c r="C567">
        <v>8</v>
      </c>
      <c r="D567">
        <v>0</v>
      </c>
    </row>
    <row r="568" spans="1:4" x14ac:dyDescent="0.25">
      <c r="A568">
        <v>567</v>
      </c>
      <c r="B568">
        <v>48</v>
      </c>
      <c r="C568">
        <v>8</v>
      </c>
      <c r="D568">
        <v>1</v>
      </c>
    </row>
    <row r="569" spans="1:4" x14ac:dyDescent="0.25">
      <c r="A569">
        <v>568</v>
      </c>
      <c r="B569">
        <v>48</v>
      </c>
      <c r="C569">
        <v>8</v>
      </c>
      <c r="D569">
        <v>1</v>
      </c>
    </row>
    <row r="570" spans="1:4" x14ac:dyDescent="0.25">
      <c r="A570">
        <v>569</v>
      </c>
      <c r="B570">
        <v>48</v>
      </c>
      <c r="C570">
        <v>8</v>
      </c>
      <c r="D570">
        <v>1</v>
      </c>
    </row>
    <row r="571" spans="1:4" x14ac:dyDescent="0.25">
      <c r="A571">
        <v>570</v>
      </c>
      <c r="B571">
        <v>48</v>
      </c>
      <c r="C571">
        <v>8</v>
      </c>
      <c r="D571">
        <v>2</v>
      </c>
    </row>
    <row r="572" spans="1:4" x14ac:dyDescent="0.25">
      <c r="A572">
        <v>571</v>
      </c>
      <c r="B572">
        <v>48</v>
      </c>
      <c r="C572">
        <v>8</v>
      </c>
      <c r="D572">
        <v>2</v>
      </c>
    </row>
    <row r="573" spans="1:4" x14ac:dyDescent="0.25">
      <c r="A573">
        <v>572</v>
      </c>
      <c r="B573">
        <v>48</v>
      </c>
      <c r="C573">
        <v>8</v>
      </c>
      <c r="D573">
        <v>2</v>
      </c>
    </row>
    <row r="574" spans="1:4" x14ac:dyDescent="0.25">
      <c r="A574">
        <v>573</v>
      </c>
      <c r="B574">
        <v>48</v>
      </c>
      <c r="C574">
        <v>8</v>
      </c>
      <c r="D574">
        <v>3</v>
      </c>
    </row>
    <row r="575" spans="1:4" x14ac:dyDescent="0.25">
      <c r="A575">
        <v>574</v>
      </c>
      <c r="B575">
        <v>48</v>
      </c>
      <c r="C575">
        <v>8</v>
      </c>
      <c r="D575">
        <v>3</v>
      </c>
    </row>
    <row r="576" spans="1:4" x14ac:dyDescent="0.25">
      <c r="A576">
        <v>575</v>
      </c>
      <c r="B576">
        <v>48</v>
      </c>
      <c r="C576">
        <v>8</v>
      </c>
      <c r="D576">
        <v>3</v>
      </c>
    </row>
    <row r="577" spans="1:4" x14ac:dyDescent="0.25">
      <c r="A577">
        <v>576</v>
      </c>
      <c r="B577">
        <v>48</v>
      </c>
      <c r="C577">
        <v>8</v>
      </c>
      <c r="D577">
        <v>4</v>
      </c>
    </row>
    <row r="578" spans="1:4" x14ac:dyDescent="0.25">
      <c r="A578">
        <v>577</v>
      </c>
      <c r="B578">
        <v>49</v>
      </c>
      <c r="C578">
        <v>9</v>
      </c>
      <c r="D578">
        <v>0</v>
      </c>
    </row>
    <row r="579" spans="1:4" x14ac:dyDescent="0.25">
      <c r="A579">
        <v>578</v>
      </c>
      <c r="B579">
        <v>49</v>
      </c>
      <c r="C579">
        <v>9</v>
      </c>
      <c r="D579">
        <v>0</v>
      </c>
    </row>
    <row r="580" spans="1:4" x14ac:dyDescent="0.25">
      <c r="A580">
        <v>579</v>
      </c>
      <c r="B580">
        <v>49</v>
      </c>
      <c r="C580">
        <v>9</v>
      </c>
      <c r="D580">
        <v>1</v>
      </c>
    </row>
    <row r="581" spans="1:4" x14ac:dyDescent="0.25">
      <c r="A581">
        <v>580</v>
      </c>
      <c r="B581">
        <v>49</v>
      </c>
      <c r="C581">
        <v>9</v>
      </c>
      <c r="D581">
        <v>1</v>
      </c>
    </row>
    <row r="582" spans="1:4" x14ac:dyDescent="0.25">
      <c r="A582">
        <v>581</v>
      </c>
      <c r="B582">
        <v>49</v>
      </c>
      <c r="C582">
        <v>9</v>
      </c>
      <c r="D582">
        <v>1</v>
      </c>
    </row>
    <row r="583" spans="1:4" x14ac:dyDescent="0.25">
      <c r="A583">
        <v>582</v>
      </c>
      <c r="B583">
        <v>49</v>
      </c>
      <c r="C583">
        <v>9</v>
      </c>
      <c r="D583">
        <v>2</v>
      </c>
    </row>
    <row r="584" spans="1:4" x14ac:dyDescent="0.25">
      <c r="A584">
        <v>583</v>
      </c>
      <c r="B584">
        <v>49</v>
      </c>
      <c r="C584">
        <v>9</v>
      </c>
      <c r="D584">
        <v>2</v>
      </c>
    </row>
    <row r="585" spans="1:4" x14ac:dyDescent="0.25">
      <c r="A585">
        <v>584</v>
      </c>
      <c r="B585">
        <v>49</v>
      </c>
      <c r="C585">
        <v>9</v>
      </c>
      <c r="D585">
        <v>2</v>
      </c>
    </row>
    <row r="586" spans="1:4" x14ac:dyDescent="0.25">
      <c r="A586">
        <v>585</v>
      </c>
      <c r="B586">
        <v>49</v>
      </c>
      <c r="C586">
        <v>9</v>
      </c>
      <c r="D586">
        <v>3</v>
      </c>
    </row>
    <row r="587" spans="1:4" x14ac:dyDescent="0.25">
      <c r="A587">
        <v>586</v>
      </c>
      <c r="B587">
        <v>49</v>
      </c>
      <c r="C587">
        <v>9</v>
      </c>
      <c r="D587">
        <v>3</v>
      </c>
    </row>
    <row r="588" spans="1:4" x14ac:dyDescent="0.25">
      <c r="A588">
        <v>587</v>
      </c>
      <c r="B588">
        <v>49</v>
      </c>
      <c r="C588">
        <v>9</v>
      </c>
      <c r="D588">
        <v>3</v>
      </c>
    </row>
    <row r="589" spans="1:4" x14ac:dyDescent="0.25">
      <c r="A589">
        <v>588</v>
      </c>
      <c r="B589">
        <v>49</v>
      </c>
      <c r="C589">
        <v>9</v>
      </c>
      <c r="D589">
        <v>4</v>
      </c>
    </row>
    <row r="590" spans="1:4" x14ac:dyDescent="0.25">
      <c r="A590">
        <v>589</v>
      </c>
      <c r="B590">
        <v>50</v>
      </c>
      <c r="C590">
        <v>9</v>
      </c>
      <c r="D590">
        <v>0</v>
      </c>
    </row>
    <row r="591" spans="1:4" x14ac:dyDescent="0.25">
      <c r="A591">
        <v>590</v>
      </c>
      <c r="B591">
        <v>50</v>
      </c>
      <c r="C591">
        <v>9</v>
      </c>
      <c r="D591">
        <v>0</v>
      </c>
    </row>
    <row r="592" spans="1:4" x14ac:dyDescent="0.25">
      <c r="A592">
        <v>591</v>
      </c>
      <c r="B592">
        <v>50</v>
      </c>
      <c r="C592">
        <v>9</v>
      </c>
      <c r="D592">
        <v>1</v>
      </c>
    </row>
    <row r="593" spans="1:4" x14ac:dyDescent="0.25">
      <c r="A593">
        <v>592</v>
      </c>
      <c r="B593">
        <v>50</v>
      </c>
      <c r="C593">
        <v>9</v>
      </c>
      <c r="D593">
        <v>1</v>
      </c>
    </row>
    <row r="594" spans="1:4" x14ac:dyDescent="0.25">
      <c r="A594">
        <v>593</v>
      </c>
      <c r="B594">
        <v>50</v>
      </c>
      <c r="C594">
        <v>9</v>
      </c>
      <c r="D594">
        <v>1</v>
      </c>
    </row>
    <row r="595" spans="1:4" x14ac:dyDescent="0.25">
      <c r="A595">
        <v>594</v>
      </c>
      <c r="B595">
        <v>50</v>
      </c>
      <c r="C595">
        <v>9</v>
      </c>
      <c r="D595">
        <v>2</v>
      </c>
    </row>
    <row r="596" spans="1:4" x14ac:dyDescent="0.25">
      <c r="A596">
        <v>595</v>
      </c>
      <c r="B596">
        <v>50</v>
      </c>
      <c r="C596">
        <v>9</v>
      </c>
      <c r="D596">
        <v>2</v>
      </c>
    </row>
    <row r="597" spans="1:4" x14ac:dyDescent="0.25">
      <c r="A597">
        <v>596</v>
      </c>
      <c r="B597">
        <v>50</v>
      </c>
      <c r="C597">
        <v>9</v>
      </c>
      <c r="D597">
        <v>2</v>
      </c>
    </row>
    <row r="598" spans="1:4" x14ac:dyDescent="0.25">
      <c r="A598">
        <v>597</v>
      </c>
      <c r="B598">
        <v>50</v>
      </c>
      <c r="C598">
        <v>9</v>
      </c>
      <c r="D598">
        <v>3</v>
      </c>
    </row>
    <row r="599" spans="1:4" x14ac:dyDescent="0.25">
      <c r="A599">
        <v>598</v>
      </c>
      <c r="B599">
        <v>50</v>
      </c>
      <c r="C599">
        <v>9</v>
      </c>
      <c r="D599">
        <v>3</v>
      </c>
    </row>
    <row r="600" spans="1:4" x14ac:dyDescent="0.25">
      <c r="A600">
        <v>599</v>
      </c>
      <c r="B600">
        <v>50</v>
      </c>
      <c r="C600">
        <v>9</v>
      </c>
      <c r="D600">
        <v>3</v>
      </c>
    </row>
    <row r="601" spans="1:4" x14ac:dyDescent="0.25">
      <c r="A601">
        <v>600</v>
      </c>
      <c r="B601">
        <v>50</v>
      </c>
      <c r="C601">
        <v>9</v>
      </c>
      <c r="D601">
        <v>4</v>
      </c>
    </row>
    <row r="602" spans="1:4" x14ac:dyDescent="0.25">
      <c r="A602">
        <v>601</v>
      </c>
      <c r="B602">
        <v>51</v>
      </c>
      <c r="C602">
        <v>9</v>
      </c>
      <c r="D602">
        <v>0</v>
      </c>
    </row>
    <row r="603" spans="1:4" x14ac:dyDescent="0.25">
      <c r="A603">
        <v>602</v>
      </c>
      <c r="B603">
        <v>51</v>
      </c>
      <c r="C603">
        <v>9</v>
      </c>
      <c r="D603">
        <v>0</v>
      </c>
    </row>
    <row r="604" spans="1:4" x14ac:dyDescent="0.25">
      <c r="A604">
        <v>603</v>
      </c>
      <c r="B604">
        <v>51</v>
      </c>
      <c r="C604">
        <v>9</v>
      </c>
      <c r="D604">
        <v>1</v>
      </c>
    </row>
    <row r="605" spans="1:4" x14ac:dyDescent="0.25">
      <c r="A605">
        <v>604</v>
      </c>
      <c r="B605">
        <v>51</v>
      </c>
      <c r="C605">
        <v>9</v>
      </c>
      <c r="D605">
        <v>1</v>
      </c>
    </row>
    <row r="606" spans="1:4" x14ac:dyDescent="0.25">
      <c r="A606">
        <v>605</v>
      </c>
      <c r="B606">
        <v>51</v>
      </c>
      <c r="C606">
        <v>9</v>
      </c>
      <c r="D606">
        <v>1</v>
      </c>
    </row>
    <row r="607" spans="1:4" x14ac:dyDescent="0.25">
      <c r="A607">
        <v>606</v>
      </c>
      <c r="B607">
        <v>51</v>
      </c>
      <c r="C607">
        <v>9</v>
      </c>
      <c r="D607">
        <v>2</v>
      </c>
    </row>
    <row r="608" spans="1:4" x14ac:dyDescent="0.25">
      <c r="A608">
        <v>607</v>
      </c>
      <c r="B608">
        <v>51</v>
      </c>
      <c r="C608">
        <v>9</v>
      </c>
      <c r="D608">
        <v>2</v>
      </c>
    </row>
    <row r="609" spans="1:4" x14ac:dyDescent="0.25">
      <c r="A609">
        <v>608</v>
      </c>
      <c r="B609">
        <v>51</v>
      </c>
      <c r="C609">
        <v>9</v>
      </c>
      <c r="D609">
        <v>2</v>
      </c>
    </row>
    <row r="610" spans="1:4" x14ac:dyDescent="0.25">
      <c r="A610">
        <v>609</v>
      </c>
      <c r="B610">
        <v>51</v>
      </c>
      <c r="C610">
        <v>9</v>
      </c>
      <c r="D610">
        <v>3</v>
      </c>
    </row>
    <row r="611" spans="1:4" x14ac:dyDescent="0.25">
      <c r="A611">
        <v>610</v>
      </c>
      <c r="B611">
        <v>51</v>
      </c>
      <c r="C611">
        <v>9</v>
      </c>
      <c r="D611">
        <v>3</v>
      </c>
    </row>
    <row r="612" spans="1:4" x14ac:dyDescent="0.25">
      <c r="A612">
        <v>611</v>
      </c>
      <c r="B612">
        <v>51</v>
      </c>
      <c r="C612">
        <v>9</v>
      </c>
      <c r="D612">
        <v>3</v>
      </c>
    </row>
    <row r="613" spans="1:4" x14ac:dyDescent="0.25">
      <c r="A613">
        <v>612</v>
      </c>
      <c r="B613">
        <v>51</v>
      </c>
      <c r="C613">
        <v>9</v>
      </c>
      <c r="D613">
        <v>4</v>
      </c>
    </row>
    <row r="614" spans="1:4" x14ac:dyDescent="0.25">
      <c r="A614">
        <v>613</v>
      </c>
      <c r="B614">
        <v>52</v>
      </c>
      <c r="C614">
        <v>9</v>
      </c>
      <c r="D614">
        <v>0</v>
      </c>
    </row>
    <row r="615" spans="1:4" x14ac:dyDescent="0.25">
      <c r="A615">
        <v>614</v>
      </c>
      <c r="B615">
        <v>52</v>
      </c>
      <c r="C615">
        <v>9</v>
      </c>
      <c r="D615">
        <v>0</v>
      </c>
    </row>
    <row r="616" spans="1:4" x14ac:dyDescent="0.25">
      <c r="A616">
        <v>615</v>
      </c>
      <c r="B616">
        <v>52</v>
      </c>
      <c r="C616">
        <v>9</v>
      </c>
      <c r="D616">
        <v>1</v>
      </c>
    </row>
    <row r="617" spans="1:4" x14ac:dyDescent="0.25">
      <c r="A617">
        <v>616</v>
      </c>
      <c r="B617">
        <v>52</v>
      </c>
      <c r="C617">
        <v>9</v>
      </c>
      <c r="D617">
        <v>1</v>
      </c>
    </row>
    <row r="618" spans="1:4" x14ac:dyDescent="0.25">
      <c r="A618">
        <v>617</v>
      </c>
      <c r="B618">
        <v>52</v>
      </c>
      <c r="C618">
        <v>9</v>
      </c>
      <c r="D618">
        <v>1</v>
      </c>
    </row>
    <row r="619" spans="1:4" x14ac:dyDescent="0.25">
      <c r="A619">
        <v>618</v>
      </c>
      <c r="B619">
        <v>52</v>
      </c>
      <c r="C619">
        <v>9</v>
      </c>
      <c r="D619">
        <v>2</v>
      </c>
    </row>
    <row r="620" spans="1:4" x14ac:dyDescent="0.25">
      <c r="A620">
        <v>619</v>
      </c>
      <c r="B620">
        <v>52</v>
      </c>
      <c r="C620">
        <v>9</v>
      </c>
      <c r="D620">
        <v>2</v>
      </c>
    </row>
    <row r="621" spans="1:4" x14ac:dyDescent="0.25">
      <c r="A621">
        <v>620</v>
      </c>
      <c r="B621">
        <v>52</v>
      </c>
      <c r="C621">
        <v>9</v>
      </c>
      <c r="D621">
        <v>2</v>
      </c>
    </row>
    <row r="622" spans="1:4" x14ac:dyDescent="0.25">
      <c r="A622">
        <v>621</v>
      </c>
      <c r="B622">
        <v>52</v>
      </c>
      <c r="C622">
        <v>9</v>
      </c>
      <c r="D622">
        <v>3</v>
      </c>
    </row>
    <row r="623" spans="1:4" x14ac:dyDescent="0.25">
      <c r="A623">
        <v>622</v>
      </c>
      <c r="B623">
        <v>52</v>
      </c>
      <c r="C623">
        <v>9</v>
      </c>
      <c r="D623">
        <v>3</v>
      </c>
    </row>
    <row r="624" spans="1:4" x14ac:dyDescent="0.25">
      <c r="A624">
        <v>623</v>
      </c>
      <c r="B624">
        <v>52</v>
      </c>
      <c r="C624">
        <v>9</v>
      </c>
      <c r="D624">
        <v>3</v>
      </c>
    </row>
    <row r="625" spans="1:4" x14ac:dyDescent="0.25">
      <c r="A625">
        <v>624</v>
      </c>
      <c r="B625">
        <v>52</v>
      </c>
      <c r="C625">
        <v>9</v>
      </c>
      <c r="D625">
        <v>4</v>
      </c>
    </row>
    <row r="626" spans="1:4" x14ac:dyDescent="0.25">
      <c r="A626">
        <v>625</v>
      </c>
      <c r="B626">
        <v>53</v>
      </c>
      <c r="C626">
        <v>9</v>
      </c>
      <c r="D626">
        <v>0</v>
      </c>
    </row>
    <row r="627" spans="1:4" x14ac:dyDescent="0.25">
      <c r="A627">
        <v>626</v>
      </c>
      <c r="B627">
        <v>53</v>
      </c>
      <c r="C627">
        <v>9</v>
      </c>
      <c r="D627">
        <v>0</v>
      </c>
    </row>
    <row r="628" spans="1:4" x14ac:dyDescent="0.25">
      <c r="A628">
        <v>627</v>
      </c>
      <c r="B628">
        <v>53</v>
      </c>
      <c r="C628">
        <v>9</v>
      </c>
      <c r="D628">
        <v>1</v>
      </c>
    </row>
    <row r="629" spans="1:4" x14ac:dyDescent="0.25">
      <c r="A629">
        <v>628</v>
      </c>
      <c r="B629">
        <v>53</v>
      </c>
      <c r="C629">
        <v>9</v>
      </c>
      <c r="D629">
        <v>1</v>
      </c>
    </row>
    <row r="630" spans="1:4" x14ac:dyDescent="0.25">
      <c r="A630">
        <v>629</v>
      </c>
      <c r="B630">
        <v>53</v>
      </c>
      <c r="C630">
        <v>9</v>
      </c>
      <c r="D630">
        <v>1</v>
      </c>
    </row>
    <row r="631" spans="1:4" x14ac:dyDescent="0.25">
      <c r="A631">
        <v>630</v>
      </c>
      <c r="B631">
        <v>53</v>
      </c>
      <c r="C631">
        <v>9</v>
      </c>
      <c r="D631">
        <v>2</v>
      </c>
    </row>
    <row r="632" spans="1:4" x14ac:dyDescent="0.25">
      <c r="A632">
        <v>631</v>
      </c>
      <c r="B632">
        <v>53</v>
      </c>
      <c r="C632">
        <v>9</v>
      </c>
      <c r="D632">
        <v>2</v>
      </c>
    </row>
    <row r="633" spans="1:4" x14ac:dyDescent="0.25">
      <c r="A633">
        <v>632</v>
      </c>
      <c r="B633">
        <v>53</v>
      </c>
      <c r="C633">
        <v>9</v>
      </c>
      <c r="D633">
        <v>2</v>
      </c>
    </row>
    <row r="634" spans="1:4" x14ac:dyDescent="0.25">
      <c r="A634">
        <v>633</v>
      </c>
      <c r="B634">
        <v>53</v>
      </c>
      <c r="C634">
        <v>9</v>
      </c>
      <c r="D634">
        <v>3</v>
      </c>
    </row>
    <row r="635" spans="1:4" x14ac:dyDescent="0.25">
      <c r="A635">
        <v>634</v>
      </c>
      <c r="B635">
        <v>53</v>
      </c>
      <c r="C635">
        <v>9</v>
      </c>
      <c r="D635">
        <v>3</v>
      </c>
    </row>
    <row r="636" spans="1:4" x14ac:dyDescent="0.25">
      <c r="A636">
        <v>635</v>
      </c>
      <c r="B636">
        <v>53</v>
      </c>
      <c r="C636">
        <v>9</v>
      </c>
      <c r="D636">
        <v>3</v>
      </c>
    </row>
    <row r="637" spans="1:4" x14ac:dyDescent="0.25">
      <c r="A637">
        <v>636</v>
      </c>
      <c r="B637">
        <v>53</v>
      </c>
      <c r="C637">
        <v>9</v>
      </c>
      <c r="D637">
        <v>4</v>
      </c>
    </row>
    <row r="638" spans="1:4" x14ac:dyDescent="0.25">
      <c r="A638">
        <v>637</v>
      </c>
      <c r="B638">
        <v>54</v>
      </c>
      <c r="C638">
        <v>9</v>
      </c>
      <c r="D638">
        <v>0</v>
      </c>
    </row>
    <row r="639" spans="1:4" x14ac:dyDescent="0.25">
      <c r="A639">
        <v>638</v>
      </c>
      <c r="B639">
        <v>54</v>
      </c>
      <c r="C639">
        <v>9</v>
      </c>
      <c r="D639">
        <v>0</v>
      </c>
    </row>
    <row r="640" spans="1:4" x14ac:dyDescent="0.25">
      <c r="A640">
        <v>639</v>
      </c>
      <c r="B640">
        <v>54</v>
      </c>
      <c r="C640">
        <v>9</v>
      </c>
      <c r="D640">
        <v>1</v>
      </c>
    </row>
    <row r="641" spans="1:4" x14ac:dyDescent="0.25">
      <c r="A641">
        <v>640</v>
      </c>
      <c r="B641">
        <v>54</v>
      </c>
      <c r="C641">
        <v>9</v>
      </c>
      <c r="D641">
        <v>1</v>
      </c>
    </row>
    <row r="642" spans="1:4" x14ac:dyDescent="0.25">
      <c r="A642">
        <v>641</v>
      </c>
      <c r="B642">
        <v>54</v>
      </c>
      <c r="C642">
        <v>9</v>
      </c>
      <c r="D642">
        <v>1</v>
      </c>
    </row>
    <row r="643" spans="1:4" x14ac:dyDescent="0.25">
      <c r="A643">
        <v>642</v>
      </c>
      <c r="B643">
        <v>54</v>
      </c>
      <c r="C643">
        <v>9</v>
      </c>
      <c r="D643">
        <v>2</v>
      </c>
    </row>
    <row r="644" spans="1:4" x14ac:dyDescent="0.25">
      <c r="A644">
        <v>643</v>
      </c>
      <c r="B644">
        <v>54</v>
      </c>
      <c r="C644">
        <v>9</v>
      </c>
      <c r="D644">
        <v>2</v>
      </c>
    </row>
    <row r="645" spans="1:4" x14ac:dyDescent="0.25">
      <c r="A645">
        <v>644</v>
      </c>
      <c r="B645">
        <v>54</v>
      </c>
      <c r="C645">
        <v>9</v>
      </c>
      <c r="D645">
        <v>2</v>
      </c>
    </row>
    <row r="646" spans="1:4" x14ac:dyDescent="0.25">
      <c r="A646">
        <v>645</v>
      </c>
      <c r="B646">
        <v>54</v>
      </c>
      <c r="C646">
        <v>9</v>
      </c>
      <c r="D646">
        <v>3</v>
      </c>
    </row>
    <row r="647" spans="1:4" x14ac:dyDescent="0.25">
      <c r="A647">
        <v>646</v>
      </c>
      <c r="B647">
        <v>54</v>
      </c>
      <c r="C647">
        <v>9</v>
      </c>
      <c r="D647">
        <v>3</v>
      </c>
    </row>
    <row r="648" spans="1:4" x14ac:dyDescent="0.25">
      <c r="A648">
        <v>647</v>
      </c>
      <c r="B648">
        <v>54</v>
      </c>
      <c r="C648">
        <v>9</v>
      </c>
      <c r="D648">
        <v>3</v>
      </c>
    </row>
    <row r="649" spans="1:4" x14ac:dyDescent="0.25">
      <c r="A649">
        <v>648</v>
      </c>
      <c r="B649">
        <v>54</v>
      </c>
      <c r="C649">
        <v>9</v>
      </c>
      <c r="D649">
        <v>4</v>
      </c>
    </row>
    <row r="650" spans="1:4" x14ac:dyDescent="0.25">
      <c r="A650">
        <v>649</v>
      </c>
      <c r="B650">
        <v>55</v>
      </c>
      <c r="C650">
        <v>10</v>
      </c>
      <c r="D650">
        <v>0</v>
      </c>
    </row>
    <row r="651" spans="1:4" x14ac:dyDescent="0.25">
      <c r="A651">
        <v>650</v>
      </c>
      <c r="B651">
        <v>55</v>
      </c>
      <c r="C651">
        <v>10</v>
      </c>
      <c r="D651">
        <v>0</v>
      </c>
    </row>
    <row r="652" spans="1:4" x14ac:dyDescent="0.25">
      <c r="A652">
        <v>651</v>
      </c>
      <c r="B652">
        <v>55</v>
      </c>
      <c r="C652">
        <v>10</v>
      </c>
      <c r="D652">
        <v>1</v>
      </c>
    </row>
    <row r="653" spans="1:4" x14ac:dyDescent="0.25">
      <c r="A653">
        <v>652</v>
      </c>
      <c r="B653">
        <v>55</v>
      </c>
      <c r="C653">
        <v>10</v>
      </c>
      <c r="D653">
        <v>1</v>
      </c>
    </row>
    <row r="654" spans="1:4" x14ac:dyDescent="0.25">
      <c r="A654">
        <v>653</v>
      </c>
      <c r="B654">
        <v>55</v>
      </c>
      <c r="C654">
        <v>10</v>
      </c>
      <c r="D654">
        <v>1</v>
      </c>
    </row>
    <row r="655" spans="1:4" x14ac:dyDescent="0.25">
      <c r="A655">
        <v>654</v>
      </c>
      <c r="B655">
        <v>55</v>
      </c>
      <c r="C655">
        <v>10</v>
      </c>
      <c r="D655">
        <v>2</v>
      </c>
    </row>
    <row r="656" spans="1:4" x14ac:dyDescent="0.25">
      <c r="A656">
        <v>655</v>
      </c>
      <c r="B656">
        <v>55</v>
      </c>
      <c r="C656">
        <v>10</v>
      </c>
      <c r="D656">
        <v>2</v>
      </c>
    </row>
    <row r="657" spans="1:4" x14ac:dyDescent="0.25">
      <c r="A657">
        <v>656</v>
      </c>
      <c r="B657">
        <v>55</v>
      </c>
      <c r="C657">
        <v>10</v>
      </c>
      <c r="D657">
        <v>2</v>
      </c>
    </row>
    <row r="658" spans="1:4" x14ac:dyDescent="0.25">
      <c r="A658">
        <v>657</v>
      </c>
      <c r="B658">
        <v>55</v>
      </c>
      <c r="C658">
        <v>10</v>
      </c>
      <c r="D658">
        <v>3</v>
      </c>
    </row>
    <row r="659" spans="1:4" x14ac:dyDescent="0.25">
      <c r="A659">
        <v>658</v>
      </c>
      <c r="B659">
        <v>55</v>
      </c>
      <c r="C659">
        <v>10</v>
      </c>
      <c r="D659">
        <v>3</v>
      </c>
    </row>
    <row r="660" spans="1:4" x14ac:dyDescent="0.25">
      <c r="A660">
        <v>659</v>
      </c>
      <c r="B660">
        <v>55</v>
      </c>
      <c r="C660">
        <v>10</v>
      </c>
      <c r="D660">
        <v>3</v>
      </c>
    </row>
    <row r="661" spans="1:4" x14ac:dyDescent="0.25">
      <c r="A661">
        <v>660</v>
      </c>
      <c r="B661">
        <v>55</v>
      </c>
      <c r="C661">
        <v>10</v>
      </c>
      <c r="D661">
        <v>4</v>
      </c>
    </row>
    <row r="662" spans="1:4" x14ac:dyDescent="0.25">
      <c r="A662">
        <v>661</v>
      </c>
      <c r="B662">
        <v>56</v>
      </c>
      <c r="C662">
        <v>10</v>
      </c>
      <c r="D662">
        <v>0</v>
      </c>
    </row>
    <row r="663" spans="1:4" x14ac:dyDescent="0.25">
      <c r="A663">
        <v>662</v>
      </c>
      <c r="B663">
        <v>56</v>
      </c>
      <c r="C663">
        <v>10</v>
      </c>
      <c r="D663">
        <v>0</v>
      </c>
    </row>
    <row r="664" spans="1:4" x14ac:dyDescent="0.25">
      <c r="A664">
        <v>663</v>
      </c>
      <c r="B664">
        <v>56</v>
      </c>
      <c r="C664">
        <v>10</v>
      </c>
      <c r="D664">
        <v>1</v>
      </c>
    </row>
    <row r="665" spans="1:4" x14ac:dyDescent="0.25">
      <c r="A665">
        <v>664</v>
      </c>
      <c r="B665">
        <v>56</v>
      </c>
      <c r="C665">
        <v>10</v>
      </c>
      <c r="D665">
        <v>1</v>
      </c>
    </row>
    <row r="666" spans="1:4" x14ac:dyDescent="0.25">
      <c r="A666">
        <v>665</v>
      </c>
      <c r="B666">
        <v>56</v>
      </c>
      <c r="C666">
        <v>10</v>
      </c>
      <c r="D666">
        <v>1</v>
      </c>
    </row>
    <row r="667" spans="1:4" x14ac:dyDescent="0.25">
      <c r="A667">
        <v>666</v>
      </c>
      <c r="B667">
        <v>56</v>
      </c>
      <c r="C667">
        <v>10</v>
      </c>
      <c r="D667">
        <v>2</v>
      </c>
    </row>
    <row r="668" spans="1:4" x14ac:dyDescent="0.25">
      <c r="A668">
        <v>667</v>
      </c>
      <c r="B668">
        <v>56</v>
      </c>
      <c r="C668">
        <v>10</v>
      </c>
      <c r="D668">
        <v>2</v>
      </c>
    </row>
    <row r="669" spans="1:4" x14ac:dyDescent="0.25">
      <c r="A669">
        <v>668</v>
      </c>
      <c r="B669">
        <v>56</v>
      </c>
      <c r="C669">
        <v>10</v>
      </c>
      <c r="D669">
        <v>2</v>
      </c>
    </row>
    <row r="670" spans="1:4" x14ac:dyDescent="0.25">
      <c r="A670">
        <v>669</v>
      </c>
      <c r="B670">
        <v>56</v>
      </c>
      <c r="C670">
        <v>10</v>
      </c>
      <c r="D670">
        <v>3</v>
      </c>
    </row>
    <row r="671" spans="1:4" x14ac:dyDescent="0.25">
      <c r="A671">
        <v>670</v>
      </c>
      <c r="B671">
        <v>56</v>
      </c>
      <c r="C671">
        <v>10</v>
      </c>
      <c r="D671">
        <v>3</v>
      </c>
    </row>
    <row r="672" spans="1:4" x14ac:dyDescent="0.25">
      <c r="A672">
        <v>671</v>
      </c>
      <c r="B672">
        <v>56</v>
      </c>
      <c r="C672">
        <v>10</v>
      </c>
      <c r="D672">
        <v>3</v>
      </c>
    </row>
    <row r="673" spans="1:4" x14ac:dyDescent="0.25">
      <c r="A673">
        <v>672</v>
      </c>
      <c r="B673">
        <v>56</v>
      </c>
      <c r="C673">
        <v>10</v>
      </c>
      <c r="D673">
        <v>4</v>
      </c>
    </row>
    <row r="674" spans="1:4" x14ac:dyDescent="0.25">
      <c r="A674">
        <v>673</v>
      </c>
      <c r="B674">
        <v>57</v>
      </c>
      <c r="C674">
        <v>10</v>
      </c>
      <c r="D674">
        <v>0</v>
      </c>
    </row>
    <row r="675" spans="1:4" x14ac:dyDescent="0.25">
      <c r="A675">
        <v>674</v>
      </c>
      <c r="B675">
        <v>57</v>
      </c>
      <c r="C675">
        <v>10</v>
      </c>
      <c r="D675">
        <v>0</v>
      </c>
    </row>
    <row r="676" spans="1:4" x14ac:dyDescent="0.25">
      <c r="A676">
        <v>675</v>
      </c>
      <c r="B676">
        <v>57</v>
      </c>
      <c r="C676">
        <v>10</v>
      </c>
      <c r="D676">
        <v>1</v>
      </c>
    </row>
    <row r="677" spans="1:4" x14ac:dyDescent="0.25">
      <c r="A677">
        <v>676</v>
      </c>
      <c r="B677">
        <v>57</v>
      </c>
      <c r="C677">
        <v>10</v>
      </c>
      <c r="D677">
        <v>1</v>
      </c>
    </row>
    <row r="678" spans="1:4" x14ac:dyDescent="0.25">
      <c r="A678">
        <v>677</v>
      </c>
      <c r="B678">
        <v>57</v>
      </c>
      <c r="C678">
        <v>10</v>
      </c>
      <c r="D678">
        <v>1</v>
      </c>
    </row>
    <row r="679" spans="1:4" x14ac:dyDescent="0.25">
      <c r="A679">
        <v>678</v>
      </c>
      <c r="B679">
        <v>57</v>
      </c>
      <c r="C679">
        <v>10</v>
      </c>
      <c r="D679">
        <v>2</v>
      </c>
    </row>
    <row r="680" spans="1:4" x14ac:dyDescent="0.25">
      <c r="A680">
        <v>679</v>
      </c>
      <c r="B680">
        <v>57</v>
      </c>
      <c r="C680">
        <v>10</v>
      </c>
      <c r="D680">
        <v>2</v>
      </c>
    </row>
    <row r="681" spans="1:4" x14ac:dyDescent="0.25">
      <c r="A681">
        <v>680</v>
      </c>
      <c r="B681">
        <v>57</v>
      </c>
      <c r="C681">
        <v>10</v>
      </c>
      <c r="D681">
        <v>2</v>
      </c>
    </row>
    <row r="682" spans="1:4" x14ac:dyDescent="0.25">
      <c r="A682">
        <v>681</v>
      </c>
      <c r="B682">
        <v>57</v>
      </c>
      <c r="C682">
        <v>10</v>
      </c>
      <c r="D682">
        <v>3</v>
      </c>
    </row>
    <row r="683" spans="1:4" x14ac:dyDescent="0.25">
      <c r="A683">
        <v>682</v>
      </c>
      <c r="B683">
        <v>57</v>
      </c>
      <c r="C683">
        <v>10</v>
      </c>
      <c r="D683">
        <v>3</v>
      </c>
    </row>
    <row r="684" spans="1:4" x14ac:dyDescent="0.25">
      <c r="A684">
        <v>683</v>
      </c>
      <c r="B684">
        <v>57</v>
      </c>
      <c r="C684">
        <v>10</v>
      </c>
      <c r="D684">
        <v>3</v>
      </c>
    </row>
    <row r="685" spans="1:4" x14ac:dyDescent="0.25">
      <c r="A685">
        <v>684</v>
      </c>
      <c r="B685">
        <v>57</v>
      </c>
      <c r="C685">
        <v>10</v>
      </c>
      <c r="D685">
        <v>4</v>
      </c>
    </row>
    <row r="686" spans="1:4" x14ac:dyDescent="0.25">
      <c r="A686">
        <v>685</v>
      </c>
      <c r="B686">
        <v>58</v>
      </c>
      <c r="C686">
        <v>10</v>
      </c>
      <c r="D686">
        <v>0</v>
      </c>
    </row>
    <row r="687" spans="1:4" x14ac:dyDescent="0.25">
      <c r="A687">
        <v>686</v>
      </c>
      <c r="B687">
        <v>58</v>
      </c>
      <c r="C687">
        <v>10</v>
      </c>
      <c r="D687">
        <v>0</v>
      </c>
    </row>
    <row r="688" spans="1:4" x14ac:dyDescent="0.25">
      <c r="A688">
        <v>687</v>
      </c>
      <c r="B688">
        <v>58</v>
      </c>
      <c r="C688">
        <v>10</v>
      </c>
      <c r="D688">
        <v>1</v>
      </c>
    </row>
    <row r="689" spans="1:4" x14ac:dyDescent="0.25">
      <c r="A689">
        <v>688</v>
      </c>
      <c r="B689">
        <v>58</v>
      </c>
      <c r="C689">
        <v>10</v>
      </c>
      <c r="D689">
        <v>1</v>
      </c>
    </row>
    <row r="690" spans="1:4" x14ac:dyDescent="0.25">
      <c r="A690">
        <v>689</v>
      </c>
      <c r="B690">
        <v>58</v>
      </c>
      <c r="C690">
        <v>10</v>
      </c>
      <c r="D690">
        <v>1</v>
      </c>
    </row>
    <row r="691" spans="1:4" x14ac:dyDescent="0.25">
      <c r="A691">
        <v>690</v>
      </c>
      <c r="B691">
        <v>58</v>
      </c>
      <c r="C691">
        <v>10</v>
      </c>
      <c r="D691">
        <v>2</v>
      </c>
    </row>
    <row r="692" spans="1:4" x14ac:dyDescent="0.25">
      <c r="A692">
        <v>691</v>
      </c>
      <c r="B692">
        <v>58</v>
      </c>
      <c r="C692">
        <v>10</v>
      </c>
      <c r="D692">
        <v>2</v>
      </c>
    </row>
    <row r="693" spans="1:4" x14ac:dyDescent="0.25">
      <c r="A693">
        <v>692</v>
      </c>
      <c r="B693">
        <v>58</v>
      </c>
      <c r="C693">
        <v>10</v>
      </c>
      <c r="D693">
        <v>2</v>
      </c>
    </row>
    <row r="694" spans="1:4" x14ac:dyDescent="0.25">
      <c r="A694">
        <v>693</v>
      </c>
      <c r="B694">
        <v>58</v>
      </c>
      <c r="C694">
        <v>10</v>
      </c>
      <c r="D694">
        <v>3</v>
      </c>
    </row>
    <row r="695" spans="1:4" x14ac:dyDescent="0.25">
      <c r="A695">
        <v>694</v>
      </c>
      <c r="B695">
        <v>58</v>
      </c>
      <c r="C695">
        <v>10</v>
      </c>
      <c r="D695">
        <v>3</v>
      </c>
    </row>
    <row r="696" spans="1:4" x14ac:dyDescent="0.25">
      <c r="A696">
        <v>695</v>
      </c>
      <c r="B696">
        <v>58</v>
      </c>
      <c r="C696">
        <v>10</v>
      </c>
      <c r="D696">
        <v>3</v>
      </c>
    </row>
    <row r="697" spans="1:4" x14ac:dyDescent="0.25">
      <c r="A697">
        <v>696</v>
      </c>
      <c r="B697">
        <v>58</v>
      </c>
      <c r="C697">
        <v>10</v>
      </c>
      <c r="D697">
        <v>4</v>
      </c>
    </row>
    <row r="698" spans="1:4" x14ac:dyDescent="0.25">
      <c r="A698">
        <v>697</v>
      </c>
      <c r="B698">
        <v>59</v>
      </c>
      <c r="C698">
        <v>10</v>
      </c>
      <c r="D698">
        <v>0</v>
      </c>
    </row>
    <row r="699" spans="1:4" x14ac:dyDescent="0.25">
      <c r="A699">
        <v>698</v>
      </c>
      <c r="B699">
        <v>59</v>
      </c>
      <c r="C699">
        <v>10</v>
      </c>
      <c r="D699">
        <v>0</v>
      </c>
    </row>
    <row r="700" spans="1:4" x14ac:dyDescent="0.25">
      <c r="A700">
        <v>699</v>
      </c>
      <c r="B700">
        <v>59</v>
      </c>
      <c r="C700">
        <v>10</v>
      </c>
      <c r="D700">
        <v>1</v>
      </c>
    </row>
    <row r="701" spans="1:4" x14ac:dyDescent="0.25">
      <c r="A701">
        <v>700</v>
      </c>
      <c r="B701">
        <v>59</v>
      </c>
      <c r="C701">
        <v>10</v>
      </c>
      <c r="D701">
        <v>1</v>
      </c>
    </row>
    <row r="702" spans="1:4" x14ac:dyDescent="0.25">
      <c r="A702">
        <v>701</v>
      </c>
      <c r="B702">
        <v>59</v>
      </c>
      <c r="C702">
        <v>10</v>
      </c>
      <c r="D702">
        <v>1</v>
      </c>
    </row>
    <row r="703" spans="1:4" x14ac:dyDescent="0.25">
      <c r="A703">
        <v>702</v>
      </c>
      <c r="B703">
        <v>59</v>
      </c>
      <c r="C703">
        <v>10</v>
      </c>
      <c r="D703">
        <v>2</v>
      </c>
    </row>
    <row r="704" spans="1:4" x14ac:dyDescent="0.25">
      <c r="A704">
        <v>703</v>
      </c>
      <c r="B704">
        <v>59</v>
      </c>
      <c r="C704">
        <v>10</v>
      </c>
      <c r="D704">
        <v>2</v>
      </c>
    </row>
    <row r="705" spans="1:4" x14ac:dyDescent="0.25">
      <c r="A705">
        <v>704</v>
      </c>
      <c r="B705">
        <v>59</v>
      </c>
      <c r="C705">
        <v>10</v>
      </c>
      <c r="D705">
        <v>2</v>
      </c>
    </row>
    <row r="706" spans="1:4" x14ac:dyDescent="0.25">
      <c r="A706">
        <v>705</v>
      </c>
      <c r="B706">
        <v>59</v>
      </c>
      <c r="C706">
        <v>10</v>
      </c>
      <c r="D706">
        <v>3</v>
      </c>
    </row>
    <row r="707" spans="1:4" x14ac:dyDescent="0.25">
      <c r="A707">
        <v>706</v>
      </c>
      <c r="B707">
        <v>59</v>
      </c>
      <c r="C707">
        <v>10</v>
      </c>
      <c r="D707">
        <v>3</v>
      </c>
    </row>
    <row r="708" spans="1:4" x14ac:dyDescent="0.25">
      <c r="A708">
        <v>707</v>
      </c>
      <c r="B708">
        <v>59</v>
      </c>
      <c r="C708">
        <v>10</v>
      </c>
      <c r="D708">
        <v>3</v>
      </c>
    </row>
    <row r="709" spans="1:4" x14ac:dyDescent="0.25">
      <c r="A709">
        <v>708</v>
      </c>
      <c r="B709">
        <v>59</v>
      </c>
      <c r="C709">
        <v>10</v>
      </c>
      <c r="D709">
        <v>4</v>
      </c>
    </row>
    <row r="710" spans="1:4" x14ac:dyDescent="0.25">
      <c r="A710">
        <v>709</v>
      </c>
      <c r="B710">
        <v>60</v>
      </c>
      <c r="C710">
        <v>10</v>
      </c>
      <c r="D710">
        <v>0</v>
      </c>
    </row>
    <row r="711" spans="1:4" x14ac:dyDescent="0.25">
      <c r="A711">
        <v>710</v>
      </c>
      <c r="B711">
        <v>60</v>
      </c>
      <c r="C711">
        <v>10</v>
      </c>
      <c r="D711">
        <v>0</v>
      </c>
    </row>
    <row r="712" spans="1:4" x14ac:dyDescent="0.25">
      <c r="A712">
        <v>711</v>
      </c>
      <c r="B712">
        <v>60</v>
      </c>
      <c r="C712">
        <v>10</v>
      </c>
      <c r="D712">
        <v>1</v>
      </c>
    </row>
    <row r="713" spans="1:4" x14ac:dyDescent="0.25">
      <c r="A713">
        <v>712</v>
      </c>
      <c r="B713">
        <v>60</v>
      </c>
      <c r="C713">
        <v>10</v>
      </c>
      <c r="D713">
        <v>1</v>
      </c>
    </row>
    <row r="714" spans="1:4" x14ac:dyDescent="0.25">
      <c r="A714">
        <v>713</v>
      </c>
      <c r="B714">
        <v>60</v>
      </c>
      <c r="C714">
        <v>10</v>
      </c>
      <c r="D714">
        <v>1</v>
      </c>
    </row>
    <row r="715" spans="1:4" x14ac:dyDescent="0.25">
      <c r="A715">
        <v>714</v>
      </c>
      <c r="B715">
        <v>60</v>
      </c>
      <c r="C715">
        <v>10</v>
      </c>
      <c r="D715">
        <v>2</v>
      </c>
    </row>
    <row r="716" spans="1:4" x14ac:dyDescent="0.25">
      <c r="A716">
        <v>715</v>
      </c>
      <c r="B716">
        <v>60</v>
      </c>
      <c r="C716">
        <v>10</v>
      </c>
      <c r="D716">
        <v>2</v>
      </c>
    </row>
    <row r="717" spans="1:4" x14ac:dyDescent="0.25">
      <c r="A717">
        <v>716</v>
      </c>
      <c r="B717">
        <v>60</v>
      </c>
      <c r="C717">
        <v>10</v>
      </c>
      <c r="D717">
        <v>2</v>
      </c>
    </row>
    <row r="718" spans="1:4" x14ac:dyDescent="0.25">
      <c r="A718">
        <v>717</v>
      </c>
      <c r="B718">
        <v>60</v>
      </c>
      <c r="C718">
        <v>10</v>
      </c>
      <c r="D718">
        <v>3</v>
      </c>
    </row>
    <row r="719" spans="1:4" x14ac:dyDescent="0.25">
      <c r="A719">
        <v>718</v>
      </c>
      <c r="B719">
        <v>60</v>
      </c>
      <c r="C719">
        <v>10</v>
      </c>
      <c r="D719">
        <v>3</v>
      </c>
    </row>
    <row r="720" spans="1:4" x14ac:dyDescent="0.25">
      <c r="A720">
        <v>719</v>
      </c>
      <c r="B720">
        <v>60</v>
      </c>
      <c r="C720">
        <v>10</v>
      </c>
      <c r="D720">
        <v>3</v>
      </c>
    </row>
    <row r="721" spans="1:4" x14ac:dyDescent="0.25">
      <c r="A721">
        <v>720</v>
      </c>
      <c r="B721">
        <v>60</v>
      </c>
      <c r="C721">
        <v>10</v>
      </c>
      <c r="D721">
        <v>4</v>
      </c>
    </row>
    <row r="722" spans="1:4" x14ac:dyDescent="0.25">
      <c r="A722">
        <v>721</v>
      </c>
      <c r="B722">
        <v>61</v>
      </c>
      <c r="C722">
        <v>11</v>
      </c>
      <c r="D722">
        <v>0</v>
      </c>
    </row>
    <row r="723" spans="1:4" x14ac:dyDescent="0.25">
      <c r="A723">
        <v>722</v>
      </c>
      <c r="B723">
        <v>61</v>
      </c>
      <c r="C723">
        <v>11</v>
      </c>
      <c r="D723">
        <v>0</v>
      </c>
    </row>
    <row r="724" spans="1:4" x14ac:dyDescent="0.25">
      <c r="A724">
        <v>723</v>
      </c>
      <c r="B724">
        <v>61</v>
      </c>
      <c r="C724">
        <v>11</v>
      </c>
      <c r="D724">
        <v>1</v>
      </c>
    </row>
    <row r="725" spans="1:4" x14ac:dyDescent="0.25">
      <c r="A725">
        <v>724</v>
      </c>
      <c r="B725">
        <v>61</v>
      </c>
      <c r="C725">
        <v>11</v>
      </c>
      <c r="D725">
        <v>1</v>
      </c>
    </row>
    <row r="726" spans="1:4" x14ac:dyDescent="0.25">
      <c r="A726">
        <v>725</v>
      </c>
      <c r="B726">
        <v>61</v>
      </c>
      <c r="C726">
        <v>11</v>
      </c>
      <c r="D726">
        <v>1</v>
      </c>
    </row>
    <row r="727" spans="1:4" x14ac:dyDescent="0.25">
      <c r="A727">
        <v>726</v>
      </c>
      <c r="B727">
        <v>61</v>
      </c>
      <c r="C727">
        <v>11</v>
      </c>
      <c r="D727">
        <v>2</v>
      </c>
    </row>
    <row r="728" spans="1:4" x14ac:dyDescent="0.25">
      <c r="A728">
        <v>727</v>
      </c>
      <c r="B728">
        <v>61</v>
      </c>
      <c r="C728">
        <v>11</v>
      </c>
      <c r="D728">
        <v>2</v>
      </c>
    </row>
    <row r="729" spans="1:4" x14ac:dyDescent="0.25">
      <c r="A729">
        <v>728</v>
      </c>
      <c r="B729">
        <v>61</v>
      </c>
      <c r="C729">
        <v>11</v>
      </c>
      <c r="D729">
        <v>2</v>
      </c>
    </row>
    <row r="730" spans="1:4" x14ac:dyDescent="0.25">
      <c r="A730">
        <v>729</v>
      </c>
      <c r="B730">
        <v>61</v>
      </c>
      <c r="C730">
        <v>11</v>
      </c>
      <c r="D730">
        <v>3</v>
      </c>
    </row>
    <row r="731" spans="1:4" x14ac:dyDescent="0.25">
      <c r="A731">
        <v>730</v>
      </c>
      <c r="B731">
        <v>61</v>
      </c>
      <c r="C731">
        <v>11</v>
      </c>
      <c r="D731">
        <v>3</v>
      </c>
    </row>
    <row r="732" spans="1:4" x14ac:dyDescent="0.25">
      <c r="A732">
        <v>731</v>
      </c>
      <c r="B732">
        <v>61</v>
      </c>
      <c r="C732">
        <v>11</v>
      </c>
      <c r="D732">
        <v>3</v>
      </c>
    </row>
    <row r="733" spans="1:4" x14ac:dyDescent="0.25">
      <c r="A733">
        <v>732</v>
      </c>
      <c r="B733">
        <v>61</v>
      </c>
      <c r="C733">
        <v>11</v>
      </c>
      <c r="D733">
        <v>4</v>
      </c>
    </row>
    <row r="734" spans="1:4" x14ac:dyDescent="0.25">
      <c r="A734">
        <v>733</v>
      </c>
      <c r="B734">
        <v>62</v>
      </c>
      <c r="C734">
        <v>11</v>
      </c>
      <c r="D734">
        <v>0</v>
      </c>
    </row>
    <row r="735" spans="1:4" x14ac:dyDescent="0.25">
      <c r="A735">
        <v>734</v>
      </c>
      <c r="B735">
        <v>62</v>
      </c>
      <c r="C735">
        <v>11</v>
      </c>
      <c r="D735">
        <v>0</v>
      </c>
    </row>
    <row r="736" spans="1:4" x14ac:dyDescent="0.25">
      <c r="A736">
        <v>735</v>
      </c>
      <c r="B736">
        <v>62</v>
      </c>
      <c r="C736">
        <v>11</v>
      </c>
      <c r="D736">
        <v>1</v>
      </c>
    </row>
    <row r="737" spans="1:4" x14ac:dyDescent="0.25">
      <c r="A737">
        <v>736</v>
      </c>
      <c r="B737">
        <v>62</v>
      </c>
      <c r="C737">
        <v>11</v>
      </c>
      <c r="D737">
        <v>1</v>
      </c>
    </row>
    <row r="738" spans="1:4" x14ac:dyDescent="0.25">
      <c r="A738">
        <v>737</v>
      </c>
      <c r="B738">
        <v>62</v>
      </c>
      <c r="C738">
        <v>11</v>
      </c>
      <c r="D738">
        <v>1</v>
      </c>
    </row>
    <row r="739" spans="1:4" x14ac:dyDescent="0.25">
      <c r="A739">
        <v>738</v>
      </c>
      <c r="B739">
        <v>62</v>
      </c>
      <c r="C739">
        <v>11</v>
      </c>
      <c r="D739">
        <v>2</v>
      </c>
    </row>
    <row r="740" spans="1:4" x14ac:dyDescent="0.25">
      <c r="A740">
        <v>739</v>
      </c>
      <c r="B740">
        <v>62</v>
      </c>
      <c r="C740">
        <v>11</v>
      </c>
      <c r="D740">
        <v>2</v>
      </c>
    </row>
    <row r="741" spans="1:4" x14ac:dyDescent="0.25">
      <c r="A741">
        <v>740</v>
      </c>
      <c r="B741">
        <v>62</v>
      </c>
      <c r="C741">
        <v>11</v>
      </c>
      <c r="D741">
        <v>2</v>
      </c>
    </row>
    <row r="742" spans="1:4" x14ac:dyDescent="0.25">
      <c r="A742">
        <v>741</v>
      </c>
      <c r="B742">
        <v>62</v>
      </c>
      <c r="C742">
        <v>11</v>
      </c>
      <c r="D742">
        <v>3</v>
      </c>
    </row>
    <row r="743" spans="1:4" x14ac:dyDescent="0.25">
      <c r="A743">
        <v>742</v>
      </c>
      <c r="B743">
        <v>62</v>
      </c>
      <c r="C743">
        <v>11</v>
      </c>
      <c r="D743">
        <v>3</v>
      </c>
    </row>
    <row r="744" spans="1:4" x14ac:dyDescent="0.25">
      <c r="A744">
        <v>743</v>
      </c>
      <c r="B744">
        <v>62</v>
      </c>
      <c r="C744">
        <v>11</v>
      </c>
      <c r="D744">
        <v>3</v>
      </c>
    </row>
    <row r="745" spans="1:4" x14ac:dyDescent="0.25">
      <c r="A745">
        <v>744</v>
      </c>
      <c r="B745">
        <v>62</v>
      </c>
      <c r="C745">
        <v>11</v>
      </c>
      <c r="D745">
        <v>4</v>
      </c>
    </row>
    <row r="746" spans="1:4" x14ac:dyDescent="0.25">
      <c r="A746">
        <v>745</v>
      </c>
      <c r="B746">
        <v>63</v>
      </c>
      <c r="C746">
        <v>11</v>
      </c>
      <c r="D746">
        <v>0</v>
      </c>
    </row>
    <row r="747" spans="1:4" x14ac:dyDescent="0.25">
      <c r="A747">
        <v>746</v>
      </c>
      <c r="B747">
        <v>63</v>
      </c>
      <c r="C747">
        <v>11</v>
      </c>
      <c r="D747">
        <v>0</v>
      </c>
    </row>
    <row r="748" spans="1:4" x14ac:dyDescent="0.25">
      <c r="A748">
        <v>747</v>
      </c>
      <c r="B748">
        <v>63</v>
      </c>
      <c r="C748">
        <v>11</v>
      </c>
      <c r="D748">
        <v>1</v>
      </c>
    </row>
    <row r="749" spans="1:4" x14ac:dyDescent="0.25">
      <c r="A749">
        <v>748</v>
      </c>
      <c r="B749">
        <v>63</v>
      </c>
      <c r="C749">
        <v>11</v>
      </c>
      <c r="D749">
        <v>1</v>
      </c>
    </row>
    <row r="750" spans="1:4" x14ac:dyDescent="0.25">
      <c r="A750">
        <v>749</v>
      </c>
      <c r="B750">
        <v>63</v>
      </c>
      <c r="C750">
        <v>11</v>
      </c>
      <c r="D750">
        <v>1</v>
      </c>
    </row>
    <row r="751" spans="1:4" x14ac:dyDescent="0.25">
      <c r="A751">
        <v>750</v>
      </c>
      <c r="B751">
        <v>63</v>
      </c>
      <c r="C751">
        <v>11</v>
      </c>
      <c r="D751">
        <v>2</v>
      </c>
    </row>
    <row r="752" spans="1:4" x14ac:dyDescent="0.25">
      <c r="A752">
        <v>751</v>
      </c>
      <c r="B752">
        <v>63</v>
      </c>
      <c r="C752">
        <v>11</v>
      </c>
      <c r="D752">
        <v>2</v>
      </c>
    </row>
    <row r="753" spans="1:4" x14ac:dyDescent="0.25">
      <c r="A753">
        <v>752</v>
      </c>
      <c r="B753">
        <v>63</v>
      </c>
      <c r="C753">
        <v>11</v>
      </c>
      <c r="D753">
        <v>2</v>
      </c>
    </row>
    <row r="754" spans="1:4" x14ac:dyDescent="0.25">
      <c r="A754">
        <v>753</v>
      </c>
      <c r="B754">
        <v>63</v>
      </c>
      <c r="C754">
        <v>11</v>
      </c>
      <c r="D754">
        <v>3</v>
      </c>
    </row>
    <row r="755" spans="1:4" x14ac:dyDescent="0.25">
      <c r="A755">
        <v>754</v>
      </c>
      <c r="B755">
        <v>63</v>
      </c>
      <c r="C755">
        <v>11</v>
      </c>
      <c r="D755">
        <v>3</v>
      </c>
    </row>
    <row r="756" spans="1:4" x14ac:dyDescent="0.25">
      <c r="A756">
        <v>755</v>
      </c>
      <c r="B756">
        <v>63</v>
      </c>
      <c r="C756">
        <v>11</v>
      </c>
      <c r="D756">
        <v>3</v>
      </c>
    </row>
    <row r="757" spans="1:4" x14ac:dyDescent="0.25">
      <c r="A757">
        <v>756</v>
      </c>
      <c r="B757">
        <v>63</v>
      </c>
      <c r="C757">
        <v>11</v>
      </c>
      <c r="D757">
        <v>4</v>
      </c>
    </row>
    <row r="758" spans="1:4" x14ac:dyDescent="0.25">
      <c r="A758">
        <v>757</v>
      </c>
      <c r="B758">
        <v>64</v>
      </c>
      <c r="C758">
        <v>11</v>
      </c>
      <c r="D758">
        <v>0</v>
      </c>
    </row>
    <row r="759" spans="1:4" x14ac:dyDescent="0.25">
      <c r="A759">
        <v>758</v>
      </c>
      <c r="B759">
        <v>64</v>
      </c>
      <c r="C759">
        <v>11</v>
      </c>
      <c r="D759">
        <v>0</v>
      </c>
    </row>
    <row r="760" spans="1:4" x14ac:dyDescent="0.25">
      <c r="A760">
        <v>759</v>
      </c>
      <c r="B760">
        <v>64</v>
      </c>
      <c r="C760">
        <v>11</v>
      </c>
      <c r="D760">
        <v>1</v>
      </c>
    </row>
    <row r="761" spans="1:4" x14ac:dyDescent="0.25">
      <c r="A761">
        <v>760</v>
      </c>
      <c r="B761">
        <v>64</v>
      </c>
      <c r="C761">
        <v>11</v>
      </c>
      <c r="D761">
        <v>1</v>
      </c>
    </row>
    <row r="762" spans="1:4" x14ac:dyDescent="0.25">
      <c r="A762">
        <v>761</v>
      </c>
      <c r="B762">
        <v>64</v>
      </c>
      <c r="C762">
        <v>11</v>
      </c>
      <c r="D762">
        <v>1</v>
      </c>
    </row>
    <row r="763" spans="1:4" x14ac:dyDescent="0.25">
      <c r="A763">
        <v>762</v>
      </c>
      <c r="B763">
        <v>64</v>
      </c>
      <c r="C763">
        <v>11</v>
      </c>
      <c r="D763">
        <v>2</v>
      </c>
    </row>
    <row r="764" spans="1:4" x14ac:dyDescent="0.25">
      <c r="A764">
        <v>763</v>
      </c>
      <c r="B764">
        <v>64</v>
      </c>
      <c r="C764">
        <v>11</v>
      </c>
      <c r="D764">
        <v>2</v>
      </c>
    </row>
    <row r="765" spans="1:4" x14ac:dyDescent="0.25">
      <c r="A765">
        <v>764</v>
      </c>
      <c r="B765">
        <v>64</v>
      </c>
      <c r="C765">
        <v>11</v>
      </c>
      <c r="D765">
        <v>2</v>
      </c>
    </row>
    <row r="766" spans="1:4" x14ac:dyDescent="0.25">
      <c r="A766">
        <v>765</v>
      </c>
      <c r="B766">
        <v>64</v>
      </c>
      <c r="C766">
        <v>11</v>
      </c>
      <c r="D766">
        <v>3</v>
      </c>
    </row>
    <row r="767" spans="1:4" x14ac:dyDescent="0.25">
      <c r="A767">
        <v>766</v>
      </c>
      <c r="B767">
        <v>64</v>
      </c>
      <c r="C767">
        <v>11</v>
      </c>
      <c r="D767">
        <v>3</v>
      </c>
    </row>
    <row r="768" spans="1:4" x14ac:dyDescent="0.25">
      <c r="A768">
        <v>767</v>
      </c>
      <c r="B768">
        <v>64</v>
      </c>
      <c r="C768">
        <v>11</v>
      </c>
      <c r="D768">
        <v>3</v>
      </c>
    </row>
    <row r="769" spans="1:4" x14ac:dyDescent="0.25">
      <c r="A769">
        <v>768</v>
      </c>
      <c r="B769">
        <v>64</v>
      </c>
      <c r="C769">
        <v>11</v>
      </c>
      <c r="D769">
        <v>4</v>
      </c>
    </row>
    <row r="770" spans="1:4" x14ac:dyDescent="0.25">
      <c r="A770">
        <v>769</v>
      </c>
      <c r="B770">
        <v>65</v>
      </c>
      <c r="C770">
        <v>11</v>
      </c>
      <c r="D770">
        <v>0</v>
      </c>
    </row>
    <row r="771" spans="1:4" x14ac:dyDescent="0.25">
      <c r="A771">
        <v>770</v>
      </c>
      <c r="B771">
        <v>65</v>
      </c>
      <c r="C771">
        <v>11</v>
      </c>
      <c r="D771">
        <v>0</v>
      </c>
    </row>
    <row r="772" spans="1:4" x14ac:dyDescent="0.25">
      <c r="A772">
        <v>771</v>
      </c>
      <c r="B772">
        <v>65</v>
      </c>
      <c r="C772">
        <v>11</v>
      </c>
      <c r="D772">
        <v>1</v>
      </c>
    </row>
    <row r="773" spans="1:4" x14ac:dyDescent="0.25">
      <c r="A773">
        <v>772</v>
      </c>
      <c r="B773">
        <v>65</v>
      </c>
      <c r="C773">
        <v>11</v>
      </c>
      <c r="D773">
        <v>1</v>
      </c>
    </row>
    <row r="774" spans="1:4" x14ac:dyDescent="0.25">
      <c r="A774">
        <v>773</v>
      </c>
      <c r="B774">
        <v>65</v>
      </c>
      <c r="C774">
        <v>11</v>
      </c>
      <c r="D774">
        <v>1</v>
      </c>
    </row>
    <row r="775" spans="1:4" x14ac:dyDescent="0.25">
      <c r="A775">
        <v>774</v>
      </c>
      <c r="B775">
        <v>65</v>
      </c>
      <c r="C775">
        <v>11</v>
      </c>
      <c r="D775">
        <v>2</v>
      </c>
    </row>
    <row r="776" spans="1:4" x14ac:dyDescent="0.25">
      <c r="A776">
        <v>775</v>
      </c>
      <c r="B776">
        <v>65</v>
      </c>
      <c r="C776">
        <v>11</v>
      </c>
      <c r="D776">
        <v>2</v>
      </c>
    </row>
    <row r="777" spans="1:4" x14ac:dyDescent="0.25">
      <c r="A777">
        <v>776</v>
      </c>
      <c r="B777">
        <v>65</v>
      </c>
      <c r="C777">
        <v>11</v>
      </c>
      <c r="D777">
        <v>2</v>
      </c>
    </row>
    <row r="778" spans="1:4" x14ac:dyDescent="0.25">
      <c r="A778">
        <v>777</v>
      </c>
      <c r="B778">
        <v>65</v>
      </c>
      <c r="C778">
        <v>11</v>
      </c>
      <c r="D778">
        <v>3</v>
      </c>
    </row>
    <row r="779" spans="1:4" x14ac:dyDescent="0.25">
      <c r="A779">
        <v>778</v>
      </c>
      <c r="B779">
        <v>65</v>
      </c>
      <c r="C779">
        <v>11</v>
      </c>
      <c r="D779">
        <v>3</v>
      </c>
    </row>
    <row r="780" spans="1:4" x14ac:dyDescent="0.25">
      <c r="A780">
        <v>779</v>
      </c>
      <c r="B780">
        <v>65</v>
      </c>
      <c r="C780">
        <v>11</v>
      </c>
      <c r="D780">
        <v>3</v>
      </c>
    </row>
    <row r="781" spans="1:4" x14ac:dyDescent="0.25">
      <c r="A781">
        <v>780</v>
      </c>
      <c r="B781">
        <v>65</v>
      </c>
      <c r="C781">
        <v>11</v>
      </c>
      <c r="D781">
        <v>4</v>
      </c>
    </row>
    <row r="782" spans="1:4" x14ac:dyDescent="0.25">
      <c r="A782">
        <v>781</v>
      </c>
      <c r="B782">
        <v>66</v>
      </c>
      <c r="C782">
        <v>11</v>
      </c>
      <c r="D782">
        <v>0</v>
      </c>
    </row>
    <row r="783" spans="1:4" x14ac:dyDescent="0.25">
      <c r="A783">
        <v>782</v>
      </c>
      <c r="B783">
        <v>66</v>
      </c>
      <c r="C783">
        <v>11</v>
      </c>
      <c r="D783">
        <v>0</v>
      </c>
    </row>
    <row r="784" spans="1:4" x14ac:dyDescent="0.25">
      <c r="A784">
        <v>783</v>
      </c>
      <c r="B784">
        <v>66</v>
      </c>
      <c r="C784">
        <v>11</v>
      </c>
      <c r="D784">
        <v>1</v>
      </c>
    </row>
    <row r="785" spans="1:4" x14ac:dyDescent="0.25">
      <c r="A785">
        <v>784</v>
      </c>
      <c r="B785">
        <v>66</v>
      </c>
      <c r="C785">
        <v>11</v>
      </c>
      <c r="D785">
        <v>1</v>
      </c>
    </row>
    <row r="786" spans="1:4" x14ac:dyDescent="0.25">
      <c r="A786">
        <v>785</v>
      </c>
      <c r="B786">
        <v>66</v>
      </c>
      <c r="C786">
        <v>11</v>
      </c>
      <c r="D786">
        <v>1</v>
      </c>
    </row>
    <row r="787" spans="1:4" x14ac:dyDescent="0.25">
      <c r="A787">
        <v>786</v>
      </c>
      <c r="B787">
        <v>66</v>
      </c>
      <c r="C787">
        <v>11</v>
      </c>
      <c r="D787">
        <v>2</v>
      </c>
    </row>
    <row r="788" spans="1:4" x14ac:dyDescent="0.25">
      <c r="A788">
        <v>787</v>
      </c>
      <c r="B788">
        <v>66</v>
      </c>
      <c r="C788">
        <v>11</v>
      </c>
      <c r="D788">
        <v>2</v>
      </c>
    </row>
    <row r="789" spans="1:4" x14ac:dyDescent="0.25">
      <c r="A789">
        <v>788</v>
      </c>
      <c r="B789">
        <v>66</v>
      </c>
      <c r="C789">
        <v>11</v>
      </c>
      <c r="D789">
        <v>2</v>
      </c>
    </row>
    <row r="790" spans="1:4" x14ac:dyDescent="0.25">
      <c r="A790">
        <v>789</v>
      </c>
      <c r="B790">
        <v>66</v>
      </c>
      <c r="C790">
        <v>11</v>
      </c>
      <c r="D790">
        <v>3</v>
      </c>
    </row>
    <row r="791" spans="1:4" x14ac:dyDescent="0.25">
      <c r="A791">
        <v>790</v>
      </c>
      <c r="B791">
        <v>66</v>
      </c>
      <c r="C791">
        <v>11</v>
      </c>
      <c r="D791">
        <v>3</v>
      </c>
    </row>
    <row r="792" spans="1:4" x14ac:dyDescent="0.25">
      <c r="A792">
        <v>791</v>
      </c>
      <c r="B792">
        <v>66</v>
      </c>
      <c r="C792">
        <v>11</v>
      </c>
      <c r="D792">
        <v>3</v>
      </c>
    </row>
    <row r="793" spans="1:4" x14ac:dyDescent="0.25">
      <c r="A793">
        <v>792</v>
      </c>
      <c r="B793">
        <v>66</v>
      </c>
      <c r="C793">
        <v>11</v>
      </c>
      <c r="D793">
        <v>4</v>
      </c>
    </row>
    <row r="794" spans="1:4" x14ac:dyDescent="0.25">
      <c r="A794">
        <v>793</v>
      </c>
      <c r="B794">
        <v>67</v>
      </c>
      <c r="C794">
        <v>12</v>
      </c>
      <c r="D794">
        <v>0</v>
      </c>
    </row>
    <row r="795" spans="1:4" x14ac:dyDescent="0.25">
      <c r="A795">
        <v>794</v>
      </c>
      <c r="B795">
        <v>67</v>
      </c>
      <c r="C795">
        <v>12</v>
      </c>
      <c r="D795">
        <v>0</v>
      </c>
    </row>
    <row r="796" spans="1:4" x14ac:dyDescent="0.25">
      <c r="A796">
        <v>795</v>
      </c>
      <c r="B796">
        <v>67</v>
      </c>
      <c r="C796">
        <v>12</v>
      </c>
      <c r="D796">
        <v>1</v>
      </c>
    </row>
    <row r="797" spans="1:4" x14ac:dyDescent="0.25">
      <c r="A797">
        <v>796</v>
      </c>
      <c r="B797">
        <v>67</v>
      </c>
      <c r="C797">
        <v>12</v>
      </c>
      <c r="D797">
        <v>1</v>
      </c>
    </row>
    <row r="798" spans="1:4" x14ac:dyDescent="0.25">
      <c r="A798">
        <v>797</v>
      </c>
      <c r="B798">
        <v>67</v>
      </c>
      <c r="C798">
        <v>12</v>
      </c>
      <c r="D798">
        <v>1</v>
      </c>
    </row>
    <row r="799" spans="1:4" x14ac:dyDescent="0.25">
      <c r="A799">
        <v>798</v>
      </c>
      <c r="B799">
        <v>67</v>
      </c>
      <c r="C799">
        <v>12</v>
      </c>
      <c r="D799">
        <v>2</v>
      </c>
    </row>
    <row r="800" spans="1:4" x14ac:dyDescent="0.25">
      <c r="A800">
        <v>799</v>
      </c>
      <c r="B800">
        <v>67</v>
      </c>
      <c r="C800">
        <v>12</v>
      </c>
      <c r="D800">
        <v>2</v>
      </c>
    </row>
    <row r="801" spans="1:4" x14ac:dyDescent="0.25">
      <c r="A801">
        <v>800</v>
      </c>
      <c r="B801">
        <v>67</v>
      </c>
      <c r="C801">
        <v>12</v>
      </c>
      <c r="D801">
        <v>2</v>
      </c>
    </row>
    <row r="802" spans="1:4" x14ac:dyDescent="0.25">
      <c r="A802">
        <v>801</v>
      </c>
      <c r="B802">
        <v>67</v>
      </c>
      <c r="C802">
        <v>12</v>
      </c>
      <c r="D802">
        <v>3</v>
      </c>
    </row>
    <row r="803" spans="1:4" x14ac:dyDescent="0.25">
      <c r="A803">
        <v>802</v>
      </c>
      <c r="B803">
        <v>67</v>
      </c>
      <c r="C803">
        <v>12</v>
      </c>
      <c r="D803">
        <v>3</v>
      </c>
    </row>
    <row r="804" spans="1:4" x14ac:dyDescent="0.25">
      <c r="A804">
        <v>803</v>
      </c>
      <c r="B804">
        <v>67</v>
      </c>
      <c r="C804">
        <v>12</v>
      </c>
      <c r="D804">
        <v>3</v>
      </c>
    </row>
    <row r="805" spans="1:4" x14ac:dyDescent="0.25">
      <c r="A805">
        <v>804</v>
      </c>
      <c r="B805">
        <v>67</v>
      </c>
      <c r="C805">
        <v>12</v>
      </c>
      <c r="D805">
        <v>4</v>
      </c>
    </row>
    <row r="806" spans="1:4" x14ac:dyDescent="0.25">
      <c r="A806">
        <v>805</v>
      </c>
      <c r="B806">
        <v>68</v>
      </c>
      <c r="C806">
        <v>12</v>
      </c>
      <c r="D806">
        <v>0</v>
      </c>
    </row>
    <row r="807" spans="1:4" x14ac:dyDescent="0.25">
      <c r="A807">
        <v>806</v>
      </c>
      <c r="B807">
        <v>68</v>
      </c>
      <c r="C807">
        <v>12</v>
      </c>
      <c r="D807">
        <v>0</v>
      </c>
    </row>
    <row r="808" spans="1:4" x14ac:dyDescent="0.25">
      <c r="A808">
        <v>807</v>
      </c>
      <c r="B808">
        <v>68</v>
      </c>
      <c r="C808">
        <v>12</v>
      </c>
      <c r="D808">
        <v>1</v>
      </c>
    </row>
    <row r="809" spans="1:4" x14ac:dyDescent="0.25">
      <c r="A809">
        <v>808</v>
      </c>
      <c r="B809">
        <v>68</v>
      </c>
      <c r="C809">
        <v>12</v>
      </c>
      <c r="D809">
        <v>1</v>
      </c>
    </row>
    <row r="810" spans="1:4" x14ac:dyDescent="0.25">
      <c r="A810">
        <v>809</v>
      </c>
      <c r="B810">
        <v>68</v>
      </c>
      <c r="C810">
        <v>12</v>
      </c>
      <c r="D810">
        <v>1</v>
      </c>
    </row>
    <row r="811" spans="1:4" x14ac:dyDescent="0.25">
      <c r="A811">
        <v>810</v>
      </c>
      <c r="B811">
        <v>68</v>
      </c>
      <c r="C811">
        <v>12</v>
      </c>
      <c r="D811">
        <v>2</v>
      </c>
    </row>
    <row r="812" spans="1:4" x14ac:dyDescent="0.25">
      <c r="A812">
        <v>811</v>
      </c>
      <c r="B812">
        <v>68</v>
      </c>
      <c r="C812">
        <v>12</v>
      </c>
      <c r="D812">
        <v>2</v>
      </c>
    </row>
    <row r="813" spans="1:4" x14ac:dyDescent="0.25">
      <c r="A813">
        <v>812</v>
      </c>
      <c r="B813">
        <v>68</v>
      </c>
      <c r="C813">
        <v>12</v>
      </c>
      <c r="D813">
        <v>2</v>
      </c>
    </row>
    <row r="814" spans="1:4" x14ac:dyDescent="0.25">
      <c r="A814">
        <v>813</v>
      </c>
      <c r="B814">
        <v>68</v>
      </c>
      <c r="C814">
        <v>12</v>
      </c>
      <c r="D814">
        <v>3</v>
      </c>
    </row>
    <row r="815" spans="1:4" x14ac:dyDescent="0.25">
      <c r="A815">
        <v>814</v>
      </c>
      <c r="B815">
        <v>68</v>
      </c>
      <c r="C815">
        <v>12</v>
      </c>
      <c r="D815">
        <v>3</v>
      </c>
    </row>
    <row r="816" spans="1:4" x14ac:dyDescent="0.25">
      <c r="A816">
        <v>815</v>
      </c>
      <c r="B816">
        <v>68</v>
      </c>
      <c r="C816">
        <v>12</v>
      </c>
      <c r="D816">
        <v>3</v>
      </c>
    </row>
    <row r="817" spans="1:4" x14ac:dyDescent="0.25">
      <c r="A817">
        <v>816</v>
      </c>
      <c r="B817">
        <v>68</v>
      </c>
      <c r="C817">
        <v>12</v>
      </c>
      <c r="D817">
        <v>4</v>
      </c>
    </row>
    <row r="818" spans="1:4" x14ac:dyDescent="0.25">
      <c r="A818">
        <v>817</v>
      </c>
      <c r="B818">
        <v>69</v>
      </c>
      <c r="C818">
        <v>12</v>
      </c>
      <c r="D818">
        <v>0</v>
      </c>
    </row>
    <row r="819" spans="1:4" x14ac:dyDescent="0.25">
      <c r="A819">
        <v>818</v>
      </c>
      <c r="B819">
        <v>69</v>
      </c>
      <c r="C819">
        <v>12</v>
      </c>
      <c r="D819">
        <v>0</v>
      </c>
    </row>
    <row r="820" spans="1:4" x14ac:dyDescent="0.25">
      <c r="A820">
        <v>819</v>
      </c>
      <c r="B820">
        <v>69</v>
      </c>
      <c r="C820">
        <v>12</v>
      </c>
      <c r="D820">
        <v>1</v>
      </c>
    </row>
    <row r="821" spans="1:4" x14ac:dyDescent="0.25">
      <c r="A821">
        <v>820</v>
      </c>
      <c r="B821">
        <v>69</v>
      </c>
      <c r="C821">
        <v>12</v>
      </c>
      <c r="D821">
        <v>1</v>
      </c>
    </row>
    <row r="822" spans="1:4" x14ac:dyDescent="0.25">
      <c r="A822">
        <v>821</v>
      </c>
      <c r="B822">
        <v>69</v>
      </c>
      <c r="C822">
        <v>12</v>
      </c>
      <c r="D822">
        <v>1</v>
      </c>
    </row>
    <row r="823" spans="1:4" x14ac:dyDescent="0.25">
      <c r="A823">
        <v>822</v>
      </c>
      <c r="B823">
        <v>69</v>
      </c>
      <c r="C823">
        <v>12</v>
      </c>
      <c r="D823">
        <v>2</v>
      </c>
    </row>
    <row r="824" spans="1:4" x14ac:dyDescent="0.25">
      <c r="A824">
        <v>823</v>
      </c>
      <c r="B824">
        <v>69</v>
      </c>
      <c r="C824">
        <v>12</v>
      </c>
      <c r="D824">
        <v>2</v>
      </c>
    </row>
    <row r="825" spans="1:4" x14ac:dyDescent="0.25">
      <c r="A825">
        <v>824</v>
      </c>
      <c r="B825">
        <v>69</v>
      </c>
      <c r="C825">
        <v>12</v>
      </c>
      <c r="D825">
        <v>2</v>
      </c>
    </row>
    <row r="826" spans="1:4" x14ac:dyDescent="0.25">
      <c r="A826">
        <v>825</v>
      </c>
      <c r="B826">
        <v>69</v>
      </c>
      <c r="C826">
        <v>12</v>
      </c>
      <c r="D826">
        <v>3</v>
      </c>
    </row>
    <row r="827" spans="1:4" x14ac:dyDescent="0.25">
      <c r="A827">
        <v>826</v>
      </c>
      <c r="B827">
        <v>69</v>
      </c>
      <c r="C827">
        <v>12</v>
      </c>
      <c r="D827">
        <v>3</v>
      </c>
    </row>
    <row r="828" spans="1:4" x14ac:dyDescent="0.25">
      <c r="A828">
        <v>827</v>
      </c>
      <c r="B828">
        <v>69</v>
      </c>
      <c r="C828">
        <v>12</v>
      </c>
      <c r="D828">
        <v>3</v>
      </c>
    </row>
    <row r="829" spans="1:4" x14ac:dyDescent="0.25">
      <c r="A829">
        <v>828</v>
      </c>
      <c r="B829">
        <v>69</v>
      </c>
      <c r="C829">
        <v>12</v>
      </c>
      <c r="D829">
        <v>4</v>
      </c>
    </row>
    <row r="830" spans="1:4" x14ac:dyDescent="0.25">
      <c r="A830">
        <v>829</v>
      </c>
      <c r="B830">
        <v>70</v>
      </c>
      <c r="C830">
        <v>12</v>
      </c>
      <c r="D830">
        <v>0</v>
      </c>
    </row>
    <row r="831" spans="1:4" x14ac:dyDescent="0.25">
      <c r="A831">
        <v>830</v>
      </c>
      <c r="B831">
        <v>70</v>
      </c>
      <c r="C831">
        <v>12</v>
      </c>
      <c r="D831">
        <v>0</v>
      </c>
    </row>
    <row r="832" spans="1:4" x14ac:dyDescent="0.25">
      <c r="A832">
        <v>831</v>
      </c>
      <c r="B832">
        <v>70</v>
      </c>
      <c r="C832">
        <v>12</v>
      </c>
      <c r="D832">
        <v>1</v>
      </c>
    </row>
    <row r="833" spans="1:4" x14ac:dyDescent="0.25">
      <c r="A833">
        <v>832</v>
      </c>
      <c r="B833">
        <v>70</v>
      </c>
      <c r="C833">
        <v>12</v>
      </c>
      <c r="D833">
        <v>1</v>
      </c>
    </row>
    <row r="834" spans="1:4" x14ac:dyDescent="0.25">
      <c r="A834">
        <v>833</v>
      </c>
      <c r="B834">
        <v>70</v>
      </c>
      <c r="C834">
        <v>12</v>
      </c>
      <c r="D834">
        <v>1</v>
      </c>
    </row>
    <row r="835" spans="1:4" x14ac:dyDescent="0.25">
      <c r="A835">
        <v>834</v>
      </c>
      <c r="B835">
        <v>70</v>
      </c>
      <c r="C835">
        <v>12</v>
      </c>
      <c r="D835">
        <v>2</v>
      </c>
    </row>
    <row r="836" spans="1:4" x14ac:dyDescent="0.25">
      <c r="A836">
        <v>835</v>
      </c>
      <c r="B836">
        <v>70</v>
      </c>
      <c r="C836">
        <v>12</v>
      </c>
      <c r="D836">
        <v>2</v>
      </c>
    </row>
    <row r="837" spans="1:4" x14ac:dyDescent="0.25">
      <c r="A837">
        <v>836</v>
      </c>
      <c r="B837">
        <v>70</v>
      </c>
      <c r="C837">
        <v>12</v>
      </c>
      <c r="D837">
        <v>2</v>
      </c>
    </row>
    <row r="838" spans="1:4" x14ac:dyDescent="0.25">
      <c r="A838">
        <v>837</v>
      </c>
      <c r="B838">
        <v>70</v>
      </c>
      <c r="C838">
        <v>12</v>
      </c>
      <c r="D838">
        <v>3</v>
      </c>
    </row>
    <row r="839" spans="1:4" x14ac:dyDescent="0.25">
      <c r="A839">
        <v>838</v>
      </c>
      <c r="B839">
        <v>70</v>
      </c>
      <c r="C839">
        <v>12</v>
      </c>
      <c r="D839">
        <v>3</v>
      </c>
    </row>
    <row r="840" spans="1:4" x14ac:dyDescent="0.25">
      <c r="A840">
        <v>839</v>
      </c>
      <c r="B840">
        <v>70</v>
      </c>
      <c r="C840">
        <v>12</v>
      </c>
      <c r="D840">
        <v>3</v>
      </c>
    </row>
    <row r="841" spans="1:4" x14ac:dyDescent="0.25">
      <c r="A841">
        <v>840</v>
      </c>
      <c r="B841">
        <v>70</v>
      </c>
      <c r="C841">
        <v>12</v>
      </c>
      <c r="D841">
        <v>4</v>
      </c>
    </row>
    <row r="842" spans="1:4" x14ac:dyDescent="0.25">
      <c r="A842">
        <v>841</v>
      </c>
      <c r="B842">
        <v>71</v>
      </c>
      <c r="C842">
        <v>12</v>
      </c>
      <c r="D842">
        <v>0</v>
      </c>
    </row>
    <row r="843" spans="1:4" x14ac:dyDescent="0.25">
      <c r="A843">
        <v>842</v>
      </c>
      <c r="B843">
        <v>71</v>
      </c>
      <c r="C843">
        <v>12</v>
      </c>
      <c r="D843">
        <v>0</v>
      </c>
    </row>
    <row r="844" spans="1:4" x14ac:dyDescent="0.25">
      <c r="A844">
        <v>843</v>
      </c>
      <c r="B844">
        <v>71</v>
      </c>
      <c r="C844">
        <v>12</v>
      </c>
      <c r="D844">
        <v>1</v>
      </c>
    </row>
    <row r="845" spans="1:4" x14ac:dyDescent="0.25">
      <c r="A845">
        <v>844</v>
      </c>
      <c r="B845">
        <v>71</v>
      </c>
      <c r="C845">
        <v>12</v>
      </c>
      <c r="D845">
        <v>1</v>
      </c>
    </row>
    <row r="846" spans="1:4" x14ac:dyDescent="0.25">
      <c r="A846">
        <v>845</v>
      </c>
      <c r="B846">
        <v>71</v>
      </c>
      <c r="C846">
        <v>12</v>
      </c>
      <c r="D846">
        <v>1</v>
      </c>
    </row>
    <row r="847" spans="1:4" x14ac:dyDescent="0.25">
      <c r="A847">
        <v>846</v>
      </c>
      <c r="B847">
        <v>71</v>
      </c>
      <c r="C847">
        <v>12</v>
      </c>
      <c r="D847">
        <v>2</v>
      </c>
    </row>
    <row r="848" spans="1:4" x14ac:dyDescent="0.25">
      <c r="A848">
        <v>847</v>
      </c>
      <c r="B848">
        <v>71</v>
      </c>
      <c r="C848">
        <v>12</v>
      </c>
      <c r="D848">
        <v>2</v>
      </c>
    </row>
    <row r="849" spans="1:4" x14ac:dyDescent="0.25">
      <c r="A849">
        <v>848</v>
      </c>
      <c r="B849">
        <v>71</v>
      </c>
      <c r="C849">
        <v>12</v>
      </c>
      <c r="D849">
        <v>2</v>
      </c>
    </row>
    <row r="850" spans="1:4" x14ac:dyDescent="0.25">
      <c r="A850">
        <v>849</v>
      </c>
      <c r="B850">
        <v>71</v>
      </c>
      <c r="C850">
        <v>12</v>
      </c>
      <c r="D850">
        <v>3</v>
      </c>
    </row>
    <row r="851" spans="1:4" x14ac:dyDescent="0.25">
      <c r="A851">
        <v>850</v>
      </c>
      <c r="B851">
        <v>71</v>
      </c>
      <c r="C851">
        <v>12</v>
      </c>
      <c r="D851">
        <v>3</v>
      </c>
    </row>
    <row r="852" spans="1:4" x14ac:dyDescent="0.25">
      <c r="A852">
        <v>851</v>
      </c>
      <c r="B852">
        <v>71</v>
      </c>
      <c r="C852">
        <v>12</v>
      </c>
      <c r="D852">
        <v>3</v>
      </c>
    </row>
    <row r="853" spans="1:4" x14ac:dyDescent="0.25">
      <c r="A853">
        <v>852</v>
      </c>
      <c r="B853">
        <v>71</v>
      </c>
      <c r="C853">
        <v>12</v>
      </c>
      <c r="D853">
        <v>4</v>
      </c>
    </row>
    <row r="854" spans="1:4" x14ac:dyDescent="0.25">
      <c r="A854">
        <v>853</v>
      </c>
      <c r="B854">
        <v>72</v>
      </c>
      <c r="C854">
        <v>12</v>
      </c>
      <c r="D854">
        <v>0</v>
      </c>
    </row>
    <row r="855" spans="1:4" x14ac:dyDescent="0.25">
      <c r="A855">
        <v>854</v>
      </c>
      <c r="B855">
        <v>72</v>
      </c>
      <c r="C855">
        <v>12</v>
      </c>
      <c r="D855">
        <v>0</v>
      </c>
    </row>
    <row r="856" spans="1:4" x14ac:dyDescent="0.25">
      <c r="A856">
        <v>855</v>
      </c>
      <c r="B856">
        <v>72</v>
      </c>
      <c r="C856">
        <v>12</v>
      </c>
      <c r="D856">
        <v>1</v>
      </c>
    </row>
    <row r="857" spans="1:4" x14ac:dyDescent="0.25">
      <c r="A857">
        <v>856</v>
      </c>
      <c r="B857">
        <v>72</v>
      </c>
      <c r="C857">
        <v>12</v>
      </c>
      <c r="D857">
        <v>1</v>
      </c>
    </row>
    <row r="858" spans="1:4" x14ac:dyDescent="0.25">
      <c r="A858">
        <v>857</v>
      </c>
      <c r="B858">
        <v>72</v>
      </c>
      <c r="C858">
        <v>12</v>
      </c>
      <c r="D858">
        <v>1</v>
      </c>
    </row>
    <row r="859" spans="1:4" x14ac:dyDescent="0.25">
      <c r="A859">
        <v>858</v>
      </c>
      <c r="B859">
        <v>72</v>
      </c>
      <c r="C859">
        <v>12</v>
      </c>
      <c r="D859">
        <v>2</v>
      </c>
    </row>
    <row r="860" spans="1:4" x14ac:dyDescent="0.25">
      <c r="A860">
        <v>859</v>
      </c>
      <c r="B860">
        <v>72</v>
      </c>
      <c r="C860">
        <v>12</v>
      </c>
      <c r="D860">
        <v>2</v>
      </c>
    </row>
    <row r="861" spans="1:4" x14ac:dyDescent="0.25">
      <c r="A861">
        <v>860</v>
      </c>
      <c r="B861">
        <v>72</v>
      </c>
      <c r="C861">
        <v>12</v>
      </c>
      <c r="D861">
        <v>2</v>
      </c>
    </row>
    <row r="862" spans="1:4" x14ac:dyDescent="0.25">
      <c r="A862">
        <v>861</v>
      </c>
      <c r="B862">
        <v>72</v>
      </c>
      <c r="C862">
        <v>12</v>
      </c>
      <c r="D862">
        <v>3</v>
      </c>
    </row>
    <row r="863" spans="1:4" x14ac:dyDescent="0.25">
      <c r="A863">
        <v>862</v>
      </c>
      <c r="B863">
        <v>72</v>
      </c>
      <c r="C863">
        <v>12</v>
      </c>
      <c r="D863">
        <v>3</v>
      </c>
    </row>
    <row r="864" spans="1:4" x14ac:dyDescent="0.25">
      <c r="A864">
        <v>863</v>
      </c>
      <c r="B864">
        <v>72</v>
      </c>
      <c r="C864">
        <v>12</v>
      </c>
      <c r="D864">
        <v>3</v>
      </c>
    </row>
    <row r="865" spans="1:4" x14ac:dyDescent="0.25">
      <c r="A865">
        <v>864</v>
      </c>
      <c r="B865">
        <v>72</v>
      </c>
      <c r="C865">
        <v>12</v>
      </c>
      <c r="D865">
        <v>4</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8742113-291E-4E69-96BA-CEA9D55C7BF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How To Use</vt:lpstr>
      <vt:lpstr>Dashboard</vt:lpstr>
      <vt:lpstr>DetailedData</vt:lpstr>
      <vt:lpstr>Active Cases</vt:lpstr>
      <vt:lpstr>TotalCases</vt:lpstr>
      <vt:lpstr>Gender Based</vt:lpstr>
      <vt:lpstr>Flat No Based</vt:lpstr>
      <vt:lpstr>Block No Based</vt:lpstr>
      <vt:lpstr>Tower No Based</vt:lpstr>
      <vt:lpstr>Floor No Based</vt:lpstr>
      <vt:lpstr>Month-Year Based</vt:lpstr>
      <vt:lpstr>Age Based</vt:lpstr>
      <vt:lpstr>FlatsMapping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Jain, Sachin (MIND)</cp:lastModifiedBy>
  <dcterms:created xsi:type="dcterms:W3CDTF">2021-05-01T02:30:43Z</dcterms:created>
  <dcterms:modified xsi:type="dcterms:W3CDTF">2021-05-05T10:48:39Z</dcterms:modified>
</cp:coreProperties>
</file>